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Z:\GEMAPI\03_ACTIONS\01_GEMA\011_CPT\TECH\02_ACTIONS\03_AGR_SYLV\Arbo\VAGR-A15_17_PAEC_46\10_SUIVIS\FORMATIONS\MHU2-IAE1\"/>
    </mc:Choice>
  </mc:AlternateContent>
  <xr:revisionPtr revIDLastSave="0" documentId="13_ncr:1_{D84ECE42-AE8B-47CC-AC5A-50564C574379}" xr6:coauthVersionLast="47" xr6:coauthVersionMax="47" xr10:uidLastSave="{00000000-0000-0000-0000-000000000000}"/>
  <bookViews>
    <workbookView xWindow="-120" yWindow="-120" windowWidth="29040" windowHeight="15720" firstSheet="2" activeTab="7" xr2:uid="{00000000-000D-0000-FFFF-FFFF00000000}"/>
  </bookViews>
  <sheets>
    <sheet name="Structure" sheetId="1" r:id="rId1"/>
    <sheet name="SAU cheptel" sheetId="3" r:id="rId2"/>
    <sheet name="enjeux territoire" sheetId="14" r:id="rId3"/>
    <sheet name="Alimentation" sheetId="13" r:id="rId4"/>
    <sheet name="Ferti phyto" sheetId="12" r:id="rId5"/>
    <sheet name="Critères eligibilité" sheetId="10" r:id="rId6"/>
    <sheet name="Engagements prévisionnels" sheetId="5" r:id="rId7"/>
    <sheet name="Chargements" sheetId="8" r:id="rId8"/>
    <sheet name="Bilan des engagements" sheetId="4" r:id="rId9"/>
    <sheet name="SAISIE Auto" sheetId="7" r:id="rId10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H4" i="8" l="1"/>
  <c r="H5" i="8"/>
  <c r="H6" i="8"/>
  <c r="H7" i="8"/>
  <c r="H8" i="8"/>
  <c r="H9" i="8"/>
  <c r="H10" i="8"/>
  <c r="H11" i="8"/>
  <c r="H12" i="8"/>
  <c r="H13" i="8"/>
  <c r="H14" i="8"/>
  <c r="H15" i="8"/>
  <c r="H3" i="8"/>
  <c r="F4" i="8"/>
  <c r="C10" i="10"/>
  <c r="G12" i="3"/>
  <c r="C9" i="10" l="1"/>
  <c r="C8" i="10"/>
  <c r="J29" i="5"/>
  <c r="J30" i="5"/>
  <c r="J31" i="5"/>
  <c r="J32" i="5"/>
  <c r="J33" i="5"/>
  <c r="J34" i="5"/>
  <c r="J35" i="5"/>
  <c r="J36" i="5"/>
  <c r="C17" i="3"/>
  <c r="C11" i="3"/>
  <c r="C14" i="3" s="1"/>
  <c r="D14" i="3" s="1"/>
  <c r="B11" i="10" l="1"/>
  <c r="C16" i="3"/>
  <c r="J5" i="5" l="1"/>
  <c r="J6" i="5"/>
  <c r="J7" i="5"/>
  <c r="J8" i="5"/>
  <c r="J9" i="5"/>
  <c r="J10" i="5"/>
  <c r="J11" i="5"/>
  <c r="J12" i="5"/>
  <c r="J13" i="5"/>
  <c r="J14" i="5"/>
  <c r="J15" i="5"/>
  <c r="J16" i="5"/>
  <c r="J17" i="5"/>
  <c r="J18" i="5"/>
  <c r="J19" i="5"/>
  <c r="J20" i="5"/>
  <c r="J21" i="5"/>
  <c r="J22" i="5"/>
  <c r="J23" i="5"/>
  <c r="J24" i="5"/>
  <c r="J25" i="5"/>
  <c r="J26" i="5"/>
  <c r="J27" i="5"/>
  <c r="J28" i="5"/>
  <c r="J4" i="5"/>
  <c r="C3" i="4"/>
  <c r="A3" i="4" l="1"/>
  <c r="G4" i="4"/>
  <c r="G5" i="4"/>
  <c r="G6" i="4"/>
  <c r="G3" i="4"/>
  <c r="C5" i="4"/>
  <c r="C6" i="4"/>
  <c r="C4" i="4"/>
  <c r="D8" i="12" l="1"/>
  <c r="C8" i="12"/>
  <c r="D11" i="13"/>
  <c r="C11" i="13"/>
  <c r="D15" i="12"/>
  <c r="C15" i="12"/>
  <c r="H9" i="13"/>
  <c r="H10" i="13" s="1"/>
  <c r="G9" i="13"/>
  <c r="C15" i="3" l="1"/>
  <c r="C18" i="3"/>
  <c r="H16" i="3" s="1"/>
  <c r="C5" i="10" l="1"/>
  <c r="G16" i="3"/>
  <c r="I16" i="3" l="1"/>
  <c r="C7" i="10"/>
  <c r="G17" i="3"/>
  <c r="C3" i="10" s="1"/>
  <c r="F5" i="8" l="1"/>
  <c r="F6" i="8"/>
  <c r="F7" i="8"/>
  <c r="F8" i="8"/>
  <c r="F9" i="8"/>
  <c r="F10" i="8"/>
  <c r="F11" i="8"/>
  <c r="F12" i="8"/>
  <c r="F13" i="8"/>
  <c r="F14" i="8"/>
  <c r="F15" i="8"/>
  <c r="F3" i="8"/>
  <c r="H4" i="4" l="1"/>
  <c r="H5" i="4"/>
  <c r="H6" i="4"/>
  <c r="D37" i="5"/>
  <c r="F7" i="4" s="1"/>
  <c r="H3" i="4" l="1"/>
  <c r="H7" i="4" s="1"/>
  <c r="H8" i="4" l="1"/>
  <c r="C4" i="10"/>
  <c r="C6" i="10"/>
</calcChain>
</file>

<file path=xl/sharedStrings.xml><?xml version="1.0" encoding="utf-8"?>
<sst xmlns="http://schemas.openxmlformats.org/spreadsheetml/2006/main" count="225" uniqueCount="199">
  <si>
    <t>N° PACAGE</t>
  </si>
  <si>
    <t>Adresse</t>
  </si>
  <si>
    <t>Commune</t>
  </si>
  <si>
    <t>Mail</t>
  </si>
  <si>
    <t>Date de naissance</t>
  </si>
  <si>
    <t>Date d'installation</t>
  </si>
  <si>
    <t>Demandeur individuel</t>
  </si>
  <si>
    <t xml:space="preserve">Pour le demandeur sociétaire: </t>
  </si>
  <si>
    <t xml:space="preserve">Date de création: </t>
  </si>
  <si>
    <t xml:space="preserve">Pour tous les associés exploitants: </t>
  </si>
  <si>
    <t xml:space="preserve">Date de naissance </t>
  </si>
  <si>
    <t>Prénom</t>
  </si>
  <si>
    <t>Nom</t>
  </si>
  <si>
    <t>Cultures</t>
  </si>
  <si>
    <t>Surfaces</t>
  </si>
  <si>
    <t>Prairies permanentes</t>
  </si>
  <si>
    <t>Prairies temporaires</t>
  </si>
  <si>
    <t>Maïs fourrager</t>
  </si>
  <si>
    <t>Total surface</t>
  </si>
  <si>
    <t>Atelier</t>
  </si>
  <si>
    <t>Ensilage herbe</t>
  </si>
  <si>
    <t>Bonus JA ( date d'installation)</t>
  </si>
  <si>
    <t>N° îlot</t>
  </si>
  <si>
    <t>Surface (Ha)</t>
  </si>
  <si>
    <t>Code mesure</t>
  </si>
  <si>
    <t>Montant MAEC/an</t>
  </si>
  <si>
    <t>Surface(Ha)</t>
  </si>
  <si>
    <t>TOTAL</t>
  </si>
  <si>
    <t>TOTAL SUR 5 ANS</t>
  </si>
  <si>
    <t xml:space="preserve">à: </t>
  </si>
  <si>
    <t>Signature du ou des demandeur(s)</t>
  </si>
  <si>
    <t>Code postal</t>
  </si>
  <si>
    <t>Céréales</t>
  </si>
  <si>
    <t>Portable / fixe</t>
  </si>
  <si>
    <t>Nom Prénom / Raison sociale</t>
  </si>
  <si>
    <t xml:space="preserve">UTH: </t>
  </si>
  <si>
    <t xml:space="preserve"> </t>
  </si>
  <si>
    <t>Engagements</t>
  </si>
  <si>
    <t>Foin</t>
  </si>
  <si>
    <t>Autre</t>
  </si>
  <si>
    <t>Type:</t>
  </si>
  <si>
    <t>Vaches allait. (&gt;24 mois)</t>
  </si>
  <si>
    <t>Veaux (&lt; 6 mois)</t>
  </si>
  <si>
    <t>Génisses
(6-24 mois)</t>
  </si>
  <si>
    <t>UGB</t>
  </si>
  <si>
    <t>Bovins Mâles 
(6-24 mois)</t>
  </si>
  <si>
    <t>Vaches Lait. 
(&gt;24 mois)</t>
  </si>
  <si>
    <t>Bovins mâles 
(&gt; 24 mois)</t>
  </si>
  <si>
    <t xml:space="preserve">Pluriactif: </t>
  </si>
  <si>
    <t>Ovins (&gt;12 mois)</t>
  </si>
  <si>
    <t>Equins (&gt;6 mois)</t>
  </si>
  <si>
    <t>Surface / Date fin</t>
  </si>
  <si>
    <t>Type mesures</t>
  </si>
  <si>
    <t>Libelle mesure</t>
  </si>
  <si>
    <t>Montant / ha</t>
  </si>
  <si>
    <t>Zonage retenu</t>
  </si>
  <si>
    <t>Proposition engagement</t>
  </si>
  <si>
    <t>Eric Albrecht</t>
  </si>
  <si>
    <t xml:space="preserve">Signature de l'animateur: </t>
  </si>
  <si>
    <t>Chargement moyen annuel</t>
  </si>
  <si>
    <t>Ilot</t>
  </si>
  <si>
    <t>Surface</t>
  </si>
  <si>
    <t>Entrée</t>
  </si>
  <si>
    <t>Sortie</t>
  </si>
  <si>
    <t>jours paturés</t>
  </si>
  <si>
    <t>Oléagineux</t>
  </si>
  <si>
    <t>Effectf total</t>
  </si>
  <si>
    <t>Code saisie TELEPAC</t>
  </si>
  <si>
    <t>Possibilité de souscription</t>
  </si>
  <si>
    <t>Prescriptions pour la mise en œuvre de la MAEC</t>
  </si>
  <si>
    <t>Résultats attendus et impacts de la MAEC</t>
  </si>
  <si>
    <t>Remarques</t>
  </si>
  <si>
    <t>Bénéficiare du bonus Haie</t>
  </si>
  <si>
    <t>Effectif moyen annuel</t>
  </si>
  <si>
    <t>SFP</t>
  </si>
  <si>
    <t xml:space="preserve">Obligations du cahier des charges </t>
  </si>
  <si>
    <t xml:space="preserve">Valeurs des indicateurs </t>
  </si>
  <si>
    <t xml:space="preserve">Valeurs initiales de l’exploitation </t>
  </si>
  <si>
    <t xml:space="preserve">Taux de chargement moyen annuel maximal (UGB/ha surface fourragère) </t>
  </si>
  <si>
    <t xml:space="preserve">W = 1.4 </t>
  </si>
  <si>
    <t xml:space="preserve">Part minimale de surface en herbe dans la SAU (%) </t>
  </si>
  <si>
    <t>Part maximale de surface en maïs ensilage dans la SFP (%)</t>
  </si>
  <si>
    <t xml:space="preserve">Part minimale de la SAU en prairies permanentes (%) </t>
  </si>
  <si>
    <t>Consommation de concentrés achetés (kg/UGB)</t>
  </si>
  <si>
    <t xml:space="preserve">Part de PP sans produits phytosanitaires (%) </t>
  </si>
  <si>
    <t xml:space="preserve">Part de PT sans produits phytosanitaires (%) </t>
  </si>
  <si>
    <t xml:space="preserve">Dose maximale de fertilisation en N minéral sur prairies </t>
  </si>
  <si>
    <t xml:space="preserve">50 kg/ha/an </t>
  </si>
  <si>
    <r>
      <t xml:space="preserve">800 kg/UGB bovine ou équine1000 kg/UGB
ovine1600 kg/UGB 
caprine
</t>
    </r>
    <r>
      <rPr>
        <sz val="10"/>
        <color rgb="FF000000"/>
        <rFont val="Leelawadee"/>
        <family val="2"/>
      </rPr>
      <t>A partir du 15/05/26</t>
    </r>
  </si>
  <si>
    <t>Préconisations/ Remarques/ détail</t>
  </si>
  <si>
    <t>Ensilage Maîs</t>
  </si>
  <si>
    <t>Enrubané</t>
  </si>
  <si>
    <t>Regain</t>
  </si>
  <si>
    <t>Quantité (t MS)</t>
  </si>
  <si>
    <t>Quantité achetée (t MS)</t>
  </si>
  <si>
    <t>Caprins (&gt;12 mois ou mise bas)</t>
  </si>
  <si>
    <t>coeff UGB</t>
  </si>
  <si>
    <t>Label</t>
  </si>
  <si>
    <t>1.6</t>
  </si>
  <si>
    <t>1.5</t>
  </si>
  <si>
    <t>1.1</t>
  </si>
  <si>
    <t>Legumineuses et autres fourrragères</t>
  </si>
  <si>
    <t>1.3 et 1.4</t>
  </si>
  <si>
    <t>1.2</t>
  </si>
  <si>
    <t>Jachère</t>
  </si>
  <si>
    <t>SNE</t>
  </si>
  <si>
    <t>Autonomie fourragère</t>
  </si>
  <si>
    <t>Type couverture</t>
  </si>
  <si>
    <t>STH</t>
  </si>
  <si>
    <t>Maïs ensilage</t>
  </si>
  <si>
    <t>Surf (ha)</t>
  </si>
  <si>
    <t>Surfaces eligibles TA+PP</t>
  </si>
  <si>
    <r>
      <t xml:space="preserve">Chargement </t>
    </r>
    <r>
      <rPr>
        <sz val="10"/>
        <color theme="1"/>
        <rFont val="Calibri"/>
        <family val="2"/>
        <scheme val="minor"/>
      </rPr>
      <t xml:space="preserve">(UGB/ha SFP): </t>
    </r>
  </si>
  <si>
    <t>Code culture Telepac (2024)</t>
  </si>
  <si>
    <t>Autres engagements (CAB, PSE,)</t>
  </si>
  <si>
    <t>Parcelles à proximité d'un cours d'eau (50 m ou -)</t>
  </si>
  <si>
    <t>Nombre</t>
  </si>
  <si>
    <t>Surface totale ilots (ha)</t>
  </si>
  <si>
    <t>Parcelles dans un périmètre de captage sensible</t>
  </si>
  <si>
    <t>Indicateurs en lien avec les autres actions du CPT</t>
  </si>
  <si>
    <t>Qualifiez la qualité de l'accompagnement sur le territoire</t>
  </si>
  <si>
    <t>Enoncez quelques freins récurents dans votre activité</t>
  </si>
  <si>
    <t>Culture</t>
  </si>
  <si>
    <t>Fertilisation minérale</t>
  </si>
  <si>
    <t>Fertilisation organique</t>
  </si>
  <si>
    <t>Praries temporaire</t>
  </si>
  <si>
    <t>Dépendance aux achats de concentrés</t>
  </si>
  <si>
    <t>Luzerne (ou autre légumineuses)</t>
  </si>
  <si>
    <t>Tourteau / granulés</t>
  </si>
  <si>
    <t>Autres</t>
  </si>
  <si>
    <t>Quantité produite (t MS)</t>
  </si>
  <si>
    <t>A évaluer au SIG avec la SAU</t>
  </si>
  <si>
    <t>Total</t>
  </si>
  <si>
    <t>Autres engagements MAEC</t>
  </si>
  <si>
    <t>Traitements phytosanitaires sur prairies</t>
  </si>
  <si>
    <t>Prairies Permanentes</t>
  </si>
  <si>
    <t>Quantité</t>
  </si>
  <si>
    <t>Fertilisation azoté de l’ensemble des parcelles engagées (terres arables et prairies permanentes)</t>
  </si>
  <si>
    <t>Cultures (bilan "Mes parcelles"</t>
  </si>
  <si>
    <t>N° parcelles</t>
  </si>
  <si>
    <t>Code culture PAC</t>
  </si>
  <si>
    <t>Périmètre d'intervention</t>
  </si>
  <si>
    <t>Code-Périmètre</t>
  </si>
  <si>
    <t>Nom Mesure</t>
  </si>
  <si>
    <t>Type mesure</t>
  </si>
  <si>
    <t>Résilience des milieux au changement climatique</t>
  </si>
  <si>
    <t>MAEC Biodiversité - Préservation des milieux humides - amélioration de la gestion par le pâturage</t>
  </si>
  <si>
    <t>Localisée</t>
  </si>
  <si>
    <t>MAEC ligneux</t>
  </si>
  <si>
    <t>Qualité des eaux superficielles et souterraines</t>
  </si>
  <si>
    <t>MAEC Elevage d'herbivores 3</t>
  </si>
  <si>
    <t>Système</t>
  </si>
  <si>
    <t>MAEC Biodiversité - Création de prairies</t>
  </si>
  <si>
    <t>Montant unitaire / ha</t>
  </si>
  <si>
    <t>Préservation des milieux humides - amélioration de la gestion par le pâturage</t>
  </si>
  <si>
    <t>Création de prairies</t>
  </si>
  <si>
    <t>Année moyenne*</t>
  </si>
  <si>
    <t>Moyenne des 5 ans*</t>
  </si>
  <si>
    <t>* Préciser la méthode utilisée</t>
  </si>
  <si>
    <t>(SMDMCA)</t>
  </si>
  <si>
    <t xml:space="preserve">Le : </t>
  </si>
  <si>
    <t>Part surface éligible / CAC2 %</t>
  </si>
  <si>
    <t>A eng</t>
  </si>
  <si>
    <t>Entrée/sortie animaux (si MHU2)</t>
  </si>
  <si>
    <t>Chargement moyen annuel (UGB/ha/an) si MHU2</t>
  </si>
  <si>
    <t>Atouts</t>
  </si>
  <si>
    <t>Atouts/contraintes exploitation</t>
  </si>
  <si>
    <t>Contraintes</t>
  </si>
  <si>
    <t>Objectif/évolution</t>
  </si>
  <si>
    <t>OC-BMC1</t>
  </si>
  <si>
    <t>OC-BMC2</t>
  </si>
  <si>
    <t>OC_BMC2_HBV3</t>
  </si>
  <si>
    <t>OC_BMC1_MHU2</t>
  </si>
  <si>
    <t>OC_BMC1_IAE1</t>
  </si>
  <si>
    <t>OC_BMC1_CPRA</t>
  </si>
  <si>
    <t>Jours hivernés</t>
  </si>
  <si>
    <t>Total (tonnes)</t>
  </si>
  <si>
    <t>Total (Kg)</t>
  </si>
  <si>
    <r>
      <t xml:space="preserve">X = 65%
</t>
    </r>
    <r>
      <rPr>
        <sz val="10"/>
        <color rgb="FF000000"/>
        <rFont val="Leelawadee"/>
        <family val="2"/>
      </rPr>
      <t>A partir du 15/05/27</t>
    </r>
  </si>
  <si>
    <r>
      <t xml:space="preserve">Y = 15%. </t>
    </r>
    <r>
      <rPr>
        <sz val="10"/>
        <color rgb="FF000000"/>
        <rFont val="Leelawadee"/>
        <family val="2"/>
      </rPr>
      <t xml:space="preserve">A partir du 15/05/27 </t>
    </r>
  </si>
  <si>
    <t xml:space="preserve">Z = 50% </t>
  </si>
  <si>
    <r>
      <t xml:space="preserve"> ☒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scheme val="minor"/>
      </rPr>
      <t>Maintien de pratiques favorables là où il existe un risque de disparition ou d'évolution vers des pratiques moins vertueuses
 ☒  Maintien de zones humides fonctionnelles
 □ Maintien ou mise en œuvre de pratiques favorables aux infrastuctures agroécologique</t>
    </r>
  </si>
  <si>
    <t>UGB Max</t>
  </si>
  <si>
    <t>A décapitaliser (UGB)</t>
  </si>
  <si>
    <t>Parcelles dans un site Natura 2000</t>
  </si>
  <si>
    <t>Etes vous satisfait de votre activité au quotidien?</t>
  </si>
  <si>
    <t>Document provisoire en vue de la déclaration Télépac</t>
  </si>
  <si>
    <t>Qualifiez votre bien être au travail</t>
  </si>
  <si>
    <t>Estimez votre degré d'interêt pour votre travail</t>
  </si>
  <si>
    <t>Fauche (type; date)
(si MHU2)</t>
  </si>
  <si>
    <t>Critères donnés à titre indicatif dans le cadre du diagnostic. Non concerné car engagements en MAEC localisée</t>
  </si>
  <si>
    <t>Cible: interdiction</t>
  </si>
  <si>
    <t>Cible: interdiction pâturage hivernal du 01/12 au 15/03</t>
  </si>
  <si>
    <t>Cible interdiction</t>
  </si>
  <si>
    <t xml:space="preserve">Cible &lt; 1,2 UGB/ha </t>
  </si>
  <si>
    <t>Ferti N/P/K (Type;UN/ha) 
Apports magnésien et chaux
(si MHU2)</t>
  </si>
  <si>
    <t>Traitement phytosanitaires</t>
  </si>
  <si>
    <t>Travail superficiel du sol</t>
  </si>
  <si>
    <t>cf critères d'éligibilitée + p7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</si>
</sst>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\ _€"/>
    <numFmt numFmtId="165" formatCode="#,##0.00\ &quot;€&quot;"/>
    <numFmt numFmtId="166" formatCode="0#&quot; &quot;##&quot; &quot;##&quot; &quot;##&quot; &quot;##"/>
  </numFmts>
  <fonts count="2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i/>
      <u/>
      <sz val="11"/>
      <color theme="1"/>
      <name val="Calibri"/>
      <family val="2"/>
    </font>
    <font>
      <sz val="11"/>
      <color theme="1"/>
      <name val="Calibri"/>
      <family val="2"/>
    </font>
    <font>
      <sz val="9"/>
      <color rgb="FF000000"/>
      <name val="Leelawadee"/>
      <family val="2"/>
    </font>
    <font>
      <sz val="9"/>
      <color rgb="FF1F4E79"/>
      <name val="Leelawadee"/>
      <family val="2"/>
    </font>
    <font>
      <sz val="10"/>
      <color rgb="FF000000"/>
      <name val="Leelawadee"/>
      <family val="2"/>
    </font>
    <font>
      <b/>
      <sz val="8"/>
      <color rgb="FF000000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202">
    <xf numFmtId="0" fontId="0" fillId="0" borderId="0" xfId="0"/>
    <xf numFmtId="0" fontId="2" fillId="0" borderId="0" xfId="0" applyFont="1"/>
    <xf numFmtId="0" fontId="0" fillId="0" borderId="1" xfId="0" applyBorder="1"/>
    <xf numFmtId="0" fontId="0" fillId="0" borderId="5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6" xfId="0" applyBorder="1" applyAlignment="1">
      <alignment horizontal="left"/>
    </xf>
    <xf numFmtId="0" fontId="0" fillId="0" borderId="7" xfId="0" applyBorder="1" applyAlignment="1">
      <alignment horizontal="center"/>
    </xf>
    <xf numFmtId="0" fontId="2" fillId="0" borderId="5" xfId="0" applyFont="1" applyBorder="1"/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/>
    <xf numFmtId="0" fontId="0" fillId="0" borderId="9" xfId="0" applyBorder="1"/>
    <xf numFmtId="0" fontId="0" fillId="0" borderId="10" xfId="0" applyBorder="1" applyAlignment="1">
      <alignment wrapText="1"/>
    </xf>
    <xf numFmtId="0" fontId="0" fillId="0" borderId="13" xfId="0" applyBorder="1"/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wrapText="1"/>
    </xf>
    <xf numFmtId="0" fontId="0" fillId="3" borderId="1" xfId="0" applyFill="1" applyBorder="1"/>
    <xf numFmtId="0" fontId="2" fillId="0" borderId="1" xfId="0" applyFont="1" applyBorder="1"/>
    <xf numFmtId="0" fontId="0" fillId="0" borderId="11" xfId="0" applyBorder="1"/>
    <xf numFmtId="0" fontId="1" fillId="0" borderId="15" xfId="0" applyFont="1" applyBorder="1" applyAlignment="1">
      <alignment horizontal="center"/>
    </xf>
    <xf numFmtId="0" fontId="0" fillId="0" borderId="0" xfId="0" applyAlignment="1">
      <alignment wrapText="1"/>
    </xf>
    <xf numFmtId="0" fontId="0" fillId="0" borderId="1" xfId="0" applyBorder="1" applyAlignment="1">
      <alignment horizontal="center" vertical="center" wrapText="1"/>
    </xf>
    <xf numFmtId="16" fontId="0" fillId="0" borderId="1" xfId="0" applyNumberFormat="1" applyBorder="1"/>
    <xf numFmtId="0" fontId="3" fillId="0" borderId="1" xfId="0" applyFont="1" applyBorder="1" applyAlignment="1">
      <alignment wrapText="1"/>
    </xf>
    <xf numFmtId="0" fontId="0" fillId="0" borderId="5" xfId="0" applyBorder="1" applyAlignment="1">
      <alignment horizontal="left" wrapText="1"/>
    </xf>
    <xf numFmtId="2" fontId="0" fillId="0" borderId="1" xfId="0" applyNumberFormat="1" applyBorder="1" applyAlignment="1">
      <alignment horizontal="center" wrapText="1"/>
    </xf>
    <xf numFmtId="0" fontId="0" fillId="0" borderId="2" xfId="0" applyBorder="1" applyAlignment="1">
      <alignment horizontal="left" wrapText="1"/>
    </xf>
    <xf numFmtId="2" fontId="1" fillId="0" borderId="1" xfId="0" applyNumberFormat="1" applyFont="1" applyBorder="1" applyAlignment="1">
      <alignment horizontal="center" wrapText="1"/>
    </xf>
    <xf numFmtId="0" fontId="0" fillId="2" borderId="4" xfId="0" applyFill="1" applyBorder="1" applyAlignment="1">
      <alignment horizontal="left" wrapText="1"/>
    </xf>
    <xf numFmtId="0" fontId="0" fillId="0" borderId="5" xfId="0" applyBorder="1" applyAlignment="1">
      <alignment wrapText="1"/>
    </xf>
    <xf numFmtId="0" fontId="0" fillId="2" borderId="8" xfId="0" applyFill="1" applyBorder="1" applyAlignment="1">
      <alignment horizontal="left" wrapText="1"/>
    </xf>
    <xf numFmtId="0" fontId="3" fillId="0" borderId="4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2" fontId="0" fillId="0" borderId="1" xfId="0" applyNumberFormat="1" applyBorder="1" applyAlignment="1">
      <alignment horizontal="center"/>
    </xf>
    <xf numFmtId="4" fontId="5" fillId="0" borderId="1" xfId="0" applyNumberFormat="1" applyFont="1" applyBorder="1" applyAlignment="1">
      <alignment horizontal="center"/>
    </xf>
    <xf numFmtId="0" fontId="10" fillId="0" borderId="1" xfId="0" applyFont="1" applyBorder="1" applyAlignment="1">
      <alignment horizont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wrapText="1"/>
    </xf>
    <xf numFmtId="0" fontId="11" fillId="0" borderId="1" xfId="0" applyFont="1" applyBorder="1" applyAlignment="1">
      <alignment wrapText="1"/>
    </xf>
    <xf numFmtId="0" fontId="10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vertical="center"/>
    </xf>
    <xf numFmtId="0" fontId="14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vertical="center" wrapText="1"/>
    </xf>
    <xf numFmtId="9" fontId="15" fillId="0" borderId="1" xfId="0" applyNumberFormat="1" applyFont="1" applyBorder="1" applyAlignment="1">
      <alignment vertical="center" wrapText="1"/>
    </xf>
    <xf numFmtId="9" fontId="14" fillId="0" borderId="1" xfId="0" applyNumberFormat="1" applyFont="1" applyBorder="1" applyAlignment="1">
      <alignment horizontal="center" vertical="center" wrapText="1"/>
    </xf>
    <xf numFmtId="0" fontId="14" fillId="0" borderId="25" xfId="0" applyFont="1" applyBorder="1" applyAlignment="1">
      <alignment vertical="center" wrapText="1"/>
    </xf>
    <xf numFmtId="0" fontId="0" fillId="0" borderId="14" xfId="0" applyBorder="1"/>
    <xf numFmtId="0" fontId="14" fillId="0" borderId="26" xfId="0" applyFont="1" applyBorder="1" applyAlignment="1">
      <alignment vertical="center" wrapText="1"/>
    </xf>
    <xf numFmtId="0" fontId="14" fillId="0" borderId="27" xfId="0" applyFont="1" applyBorder="1" applyAlignment="1">
      <alignment horizontal="center" vertical="center" wrapText="1"/>
    </xf>
    <xf numFmtId="0" fontId="0" fillId="0" borderId="28" xfId="0" applyBorder="1"/>
    <xf numFmtId="0" fontId="0" fillId="0" borderId="22" xfId="0" applyBorder="1"/>
    <xf numFmtId="0" fontId="0" fillId="0" borderId="25" xfId="0" applyBorder="1"/>
    <xf numFmtId="0" fontId="0" fillId="0" borderId="26" xfId="0" applyBorder="1"/>
    <xf numFmtId="0" fontId="0" fillId="0" borderId="27" xfId="0" applyBorder="1" applyAlignment="1">
      <alignment horizontal="center"/>
    </xf>
    <xf numFmtId="0" fontId="0" fillId="0" borderId="16" xfId="0" applyBorder="1"/>
    <xf numFmtId="0" fontId="0" fillId="3" borderId="24" xfId="0" applyFill="1" applyBorder="1"/>
    <xf numFmtId="0" fontId="0" fillId="0" borderId="22" xfId="0" applyBorder="1" applyAlignment="1">
      <alignment wrapText="1"/>
    </xf>
    <xf numFmtId="0" fontId="0" fillId="0" borderId="25" xfId="0" applyBorder="1" applyAlignment="1">
      <alignment wrapText="1"/>
    </xf>
    <xf numFmtId="0" fontId="0" fillId="0" borderId="9" xfId="0" applyBorder="1" applyAlignment="1">
      <alignment wrapText="1"/>
    </xf>
    <xf numFmtId="0" fontId="0" fillId="0" borderId="14" xfId="0" applyBorder="1" applyAlignment="1">
      <alignment horizontal="center"/>
    </xf>
    <xf numFmtId="0" fontId="0" fillId="0" borderId="26" xfId="0" applyBorder="1" applyAlignment="1">
      <alignment wrapText="1"/>
    </xf>
    <xf numFmtId="0" fontId="0" fillId="0" borderId="27" xfId="0" applyBorder="1"/>
    <xf numFmtId="0" fontId="0" fillId="0" borderId="10" xfId="0" applyBorder="1"/>
    <xf numFmtId="0" fontId="0" fillId="0" borderId="12" xfId="0" applyBorder="1"/>
    <xf numFmtId="0" fontId="0" fillId="0" borderId="30" xfId="0" applyBorder="1" applyAlignment="1">
      <alignment wrapText="1"/>
    </xf>
    <xf numFmtId="0" fontId="0" fillId="0" borderId="31" xfId="0" applyBorder="1" applyAlignment="1">
      <alignment wrapText="1"/>
    </xf>
    <xf numFmtId="0" fontId="0" fillId="0" borderId="30" xfId="0" applyBorder="1"/>
    <xf numFmtId="9" fontId="15" fillId="0" borderId="1" xfId="0" applyNumberFormat="1" applyFont="1" applyBorder="1" applyAlignment="1">
      <alignment horizontal="center" vertical="center" wrapText="1"/>
    </xf>
    <xf numFmtId="0" fontId="0" fillId="0" borderId="2" xfId="0" applyBorder="1"/>
    <xf numFmtId="0" fontId="0" fillId="0" borderId="32" xfId="0" applyBorder="1" applyAlignment="1">
      <alignment horizontal="center"/>
    </xf>
    <xf numFmtId="0" fontId="0" fillId="0" borderId="33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38" xfId="0" applyBorder="1"/>
    <xf numFmtId="0" fontId="1" fillId="0" borderId="25" xfId="0" applyFont="1" applyBorder="1"/>
    <xf numFmtId="0" fontId="0" fillId="0" borderId="6" xfId="0" applyBorder="1"/>
    <xf numFmtId="0" fontId="0" fillId="0" borderId="29" xfId="0" applyBorder="1" applyAlignment="1">
      <alignment horizontal="center"/>
    </xf>
    <xf numFmtId="0" fontId="0" fillId="0" borderId="36" xfId="0" applyBorder="1" applyAlignment="1">
      <alignment horizontal="center"/>
    </xf>
    <xf numFmtId="0" fontId="0" fillId="0" borderId="37" xfId="0" applyBorder="1" applyAlignment="1">
      <alignment horizontal="center"/>
    </xf>
    <xf numFmtId="0" fontId="0" fillId="0" borderId="32" xfId="0" applyBorder="1"/>
    <xf numFmtId="0" fontId="0" fillId="0" borderId="15" xfId="0" applyBorder="1"/>
    <xf numFmtId="0" fontId="0" fillId="0" borderId="34" xfId="0" applyBorder="1"/>
    <xf numFmtId="0" fontId="0" fillId="0" borderId="35" xfId="0" applyBorder="1"/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wrapText="1"/>
    </xf>
    <xf numFmtId="0" fontId="15" fillId="0" borderId="27" xfId="0" applyFont="1" applyBorder="1" applyAlignment="1">
      <alignment horizontal="center" vertical="center" wrapText="1"/>
    </xf>
    <xf numFmtId="0" fontId="14" fillId="0" borderId="32" xfId="0" applyFont="1" applyBorder="1" applyAlignment="1">
      <alignment vertical="center" wrapText="1"/>
    </xf>
    <xf numFmtId="0" fontId="14" fillId="0" borderId="15" xfId="0" applyFont="1" applyBorder="1" applyAlignment="1">
      <alignment horizontal="center" vertical="center" wrapText="1"/>
    </xf>
    <xf numFmtId="2" fontId="15" fillId="0" borderId="15" xfId="0" applyNumberFormat="1" applyFont="1" applyBorder="1" applyAlignment="1">
      <alignment vertical="center" wrapText="1"/>
    </xf>
    <xf numFmtId="0" fontId="14" fillId="0" borderId="35" xfId="0" applyFont="1" applyBorder="1" applyAlignment="1">
      <alignment vertical="center" wrapText="1"/>
    </xf>
    <xf numFmtId="0" fontId="14" fillId="0" borderId="36" xfId="0" applyFont="1" applyBorder="1" applyAlignment="1">
      <alignment horizontal="center" vertical="center" wrapText="1"/>
    </xf>
    <xf numFmtId="0" fontId="14" fillId="0" borderId="37" xfId="0" applyFont="1" applyBorder="1" applyAlignment="1">
      <alignment horizontal="center" vertical="center" wrapText="1"/>
    </xf>
    <xf numFmtId="0" fontId="0" fillId="0" borderId="14" xfId="0" applyBorder="1" applyAlignment="1">
      <alignment wrapText="1"/>
    </xf>
    <xf numFmtId="0" fontId="19" fillId="0" borderId="0" xfId="0" applyFont="1"/>
    <xf numFmtId="0" fontId="0" fillId="0" borderId="24" xfId="0" applyBorder="1" applyAlignment="1">
      <alignment horizontal="center"/>
    </xf>
    <xf numFmtId="4" fontId="6" fillId="0" borderId="1" xfId="0" applyNumberFormat="1" applyFont="1" applyBorder="1" applyAlignment="1">
      <alignment horizontal="center"/>
    </xf>
    <xf numFmtId="4" fontId="0" fillId="0" borderId="1" xfId="0" applyNumberFormat="1" applyBorder="1" applyAlignment="1">
      <alignment horizontal="center"/>
    </xf>
    <xf numFmtId="4" fontId="0" fillId="0" borderId="1" xfId="0" applyNumberFormat="1" applyBorder="1"/>
    <xf numFmtId="0" fontId="0" fillId="0" borderId="23" xfId="0" applyBorder="1"/>
    <xf numFmtId="4" fontId="0" fillId="0" borderId="27" xfId="0" applyNumberFormat="1" applyBorder="1"/>
    <xf numFmtId="16" fontId="11" fillId="0" borderId="1" xfId="0" applyNumberFormat="1" applyFont="1" applyBorder="1" applyAlignment="1">
      <alignment horizontal="center" wrapText="1"/>
    </xf>
    <xf numFmtId="0" fontId="1" fillId="0" borderId="19" xfId="0" applyFont="1" applyBorder="1" applyAlignment="1">
      <alignment wrapText="1"/>
    </xf>
    <xf numFmtId="10" fontId="1" fillId="0" borderId="39" xfId="0" applyNumberFormat="1" applyFont="1" applyBorder="1"/>
    <xf numFmtId="0" fontId="4" fillId="0" borderId="1" xfId="0" applyFont="1" applyBorder="1" applyAlignment="1">
      <alignment horizontal="center" wrapText="1"/>
    </xf>
    <xf numFmtId="0" fontId="4" fillId="0" borderId="1" xfId="0" applyFont="1" applyBorder="1"/>
    <xf numFmtId="0" fontId="0" fillId="0" borderId="40" xfId="0" applyBorder="1" applyAlignment="1">
      <alignment wrapText="1"/>
    </xf>
    <xf numFmtId="0" fontId="1" fillId="0" borderId="0" xfId="0" applyFont="1" applyBorder="1" applyAlignment="1">
      <alignment horizontal="center"/>
    </xf>
    <xf numFmtId="0" fontId="11" fillId="3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2" fontId="0" fillId="0" borderId="1" xfId="0" applyNumberFormat="1" applyBorder="1"/>
    <xf numFmtId="2" fontId="0" fillId="0" borderId="0" xfId="0" applyNumberFormat="1"/>
    <xf numFmtId="14" fontId="0" fillId="0" borderId="2" xfId="0" applyNumberFormat="1" applyBorder="1" applyAlignment="1">
      <alignment horizontal="center"/>
    </xf>
    <xf numFmtId="14" fontId="0" fillId="0" borderId="4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166" fontId="1" fillId="0" borderId="2" xfId="0" applyNumberFormat="1" applyFont="1" applyBorder="1" applyAlignment="1">
      <alignment horizontal="center"/>
    </xf>
    <xf numFmtId="166" fontId="1" fillId="0" borderId="3" xfId="0" applyNumberFormat="1" applyFont="1" applyBorder="1" applyAlignment="1">
      <alignment horizontal="center"/>
    </xf>
    <xf numFmtId="166" fontId="1" fillId="0" borderId="4" xfId="0" applyNumberFormat="1" applyFont="1" applyBorder="1" applyAlignment="1">
      <alignment horizontal="center"/>
    </xf>
    <xf numFmtId="0" fontId="8" fillId="0" borderId="2" xfId="1" applyBorder="1" applyAlignment="1">
      <alignment horizontal="center"/>
    </xf>
    <xf numFmtId="0" fontId="8" fillId="0" borderId="3" xfId="1" applyBorder="1" applyAlignment="1">
      <alignment horizontal="center"/>
    </xf>
    <xf numFmtId="0" fontId="8" fillId="0" borderId="4" xfId="1" applyBorder="1" applyAlignment="1">
      <alignment horizontal="center"/>
    </xf>
    <xf numFmtId="0" fontId="0" fillId="0" borderId="27" xfId="0" applyBorder="1" applyAlignment="1">
      <alignment horizontal="center"/>
    </xf>
    <xf numFmtId="0" fontId="0" fillId="0" borderId="28" xfId="0" applyBorder="1" applyAlignment="1">
      <alignment horizontal="center"/>
    </xf>
    <xf numFmtId="49" fontId="1" fillId="0" borderId="2" xfId="0" applyNumberFormat="1" applyFont="1" applyBorder="1" applyAlignment="1">
      <alignment horizontal="center"/>
    </xf>
    <xf numFmtId="49" fontId="1" fillId="0" borderId="3" xfId="0" applyNumberFormat="1" applyFont="1" applyBorder="1" applyAlignment="1">
      <alignment horizontal="center"/>
    </xf>
    <xf numFmtId="49" fontId="1" fillId="0" borderId="4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4" borderId="23" xfId="0" applyFill="1" applyBorder="1" applyAlignment="1">
      <alignment horizontal="center"/>
    </xf>
    <xf numFmtId="0" fontId="0" fillId="4" borderId="24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4" borderId="14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3" borderId="14" xfId="0" applyFill="1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34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9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21" xfId="0" applyBorder="1" applyAlignment="1">
      <alignment horizontal="center" wrapText="1"/>
    </xf>
    <xf numFmtId="0" fontId="0" fillId="0" borderId="35" xfId="0" applyBorder="1" applyAlignment="1">
      <alignment horizontal="center" wrapText="1"/>
    </xf>
    <xf numFmtId="0" fontId="0" fillId="0" borderId="36" xfId="0" applyBorder="1" applyAlignment="1">
      <alignment horizontal="center" wrapText="1"/>
    </xf>
    <xf numFmtId="0" fontId="0" fillId="0" borderId="37" xfId="0" applyBorder="1" applyAlignment="1">
      <alignment horizontal="center" wrapText="1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35" xfId="0" applyBorder="1" applyAlignment="1">
      <alignment horizontal="center"/>
    </xf>
    <xf numFmtId="0" fontId="0" fillId="0" borderId="37" xfId="0" applyBorder="1" applyAlignment="1">
      <alignment horizontal="center"/>
    </xf>
    <xf numFmtId="0" fontId="0" fillId="0" borderId="32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41" xfId="0" applyBorder="1" applyAlignment="1">
      <alignment horizontal="center" vertical="center" wrapText="1"/>
    </xf>
    <xf numFmtId="0" fontId="0" fillId="0" borderId="42" xfId="0" applyBorder="1" applyAlignment="1">
      <alignment horizontal="center" vertical="center" wrapText="1"/>
    </xf>
    <xf numFmtId="0" fontId="0" fillId="0" borderId="43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164" fontId="0" fillId="0" borderId="2" xfId="0" applyNumberFormat="1" applyBorder="1" applyAlignment="1">
      <alignment horizontal="center" vertical="center" wrapText="1"/>
    </xf>
    <xf numFmtId="164" fontId="0" fillId="0" borderId="4" xfId="0" applyNumberForma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165" fontId="0" fillId="0" borderId="1" xfId="0" applyNumberFormat="1" applyBorder="1" applyAlignment="1">
      <alignment horizontal="center" wrapText="1"/>
    </xf>
    <xf numFmtId="0" fontId="9" fillId="0" borderId="16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6" fillId="0" borderId="5" xfId="0" applyFont="1" applyBorder="1" applyAlignment="1">
      <alignment horizontal="left" wrapText="1"/>
    </xf>
    <xf numFmtId="0" fontId="5" fillId="0" borderId="0" xfId="0" applyFont="1" applyAlignment="1">
      <alignment horizontal="left"/>
    </xf>
    <xf numFmtId="0" fontId="5" fillId="0" borderId="8" xfId="0" applyFont="1" applyBorder="1" applyAlignment="1">
      <alignment horizontal="left"/>
    </xf>
    <xf numFmtId="0" fontId="0" fillId="0" borderId="5" xfId="0" applyBorder="1" applyAlignment="1">
      <alignment horizontal="left" wrapText="1"/>
    </xf>
    <xf numFmtId="0" fontId="0" fillId="0" borderId="0" xfId="0" applyAlignment="1">
      <alignment horizontal="left" wrapText="1"/>
    </xf>
    <xf numFmtId="0" fontId="0" fillId="0" borderId="8" xfId="0" applyBorder="1" applyAlignment="1">
      <alignment horizontal="left" wrapText="1"/>
    </xf>
    <xf numFmtId="0" fontId="0" fillId="0" borderId="19" xfId="0" applyBorder="1" applyAlignment="1">
      <alignment horizontal="left" wrapText="1"/>
    </xf>
    <xf numFmtId="0" fontId="0" fillId="0" borderId="20" xfId="0" applyBorder="1" applyAlignment="1">
      <alignment horizontal="left"/>
    </xf>
    <xf numFmtId="0" fontId="0" fillId="0" borderId="21" xfId="0" applyBorder="1" applyAlignment="1">
      <alignment horizontal="left"/>
    </xf>
    <xf numFmtId="0" fontId="12" fillId="0" borderId="19" xfId="0" applyFont="1" applyBorder="1" applyAlignment="1">
      <alignment horizontal="left" vertical="center"/>
    </xf>
    <xf numFmtId="0" fontId="12" fillId="0" borderId="20" xfId="0" applyFont="1" applyBorder="1" applyAlignment="1">
      <alignment horizontal="left" vertical="center"/>
    </xf>
    <xf numFmtId="0" fontId="12" fillId="0" borderId="21" xfId="0" applyFont="1" applyBorder="1" applyAlignment="1">
      <alignment horizontal="left" vertical="center"/>
    </xf>
    <xf numFmtId="0" fontId="12" fillId="0" borderId="19" xfId="0" applyFont="1" applyBorder="1" applyAlignment="1">
      <alignment horizontal="left" vertical="top"/>
    </xf>
    <xf numFmtId="0" fontId="12" fillId="0" borderId="20" xfId="0" applyFont="1" applyBorder="1" applyAlignment="1">
      <alignment horizontal="left" vertical="top"/>
    </xf>
    <xf numFmtId="0" fontId="12" fillId="0" borderId="21" xfId="0" applyFont="1" applyBorder="1" applyAlignment="1">
      <alignment horizontal="left" vertical="top"/>
    </xf>
    <xf numFmtId="165" fontId="1" fillId="0" borderId="2" xfId="0" applyNumberFormat="1" applyFont="1" applyBorder="1" applyAlignment="1">
      <alignment horizontal="center" wrapText="1"/>
    </xf>
    <xf numFmtId="165" fontId="1" fillId="0" borderId="4" xfId="0" applyNumberFormat="1" applyFont="1" applyBorder="1" applyAlignment="1">
      <alignment horizontal="center" wrapText="1"/>
    </xf>
    <xf numFmtId="165" fontId="1" fillId="0" borderId="6" xfId="0" applyNumberFormat="1" applyFont="1" applyBorder="1" applyAlignment="1">
      <alignment horizontal="center" wrapText="1"/>
    </xf>
    <xf numFmtId="165" fontId="1" fillId="0" borderId="7" xfId="0" applyNumberFormat="1" applyFont="1" applyBorder="1" applyAlignment="1">
      <alignment horizontal="center" wrapText="1"/>
    </xf>
  </cellXfs>
  <cellStyles count="2">
    <cellStyle name="Lien hypertexte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.v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111"/>
  <sheetViews>
    <sheetView view="pageLayout" zoomScaleNormal="120" workbookViewId="0">
      <selection activeCell="H6" sqref="H6"/>
    </sheetView>
  </sheetViews>
  <sheetFormatPr baseColWidth="10" defaultRowHeight="15" x14ac:dyDescent="0.25"/>
  <cols>
    <col min="1" max="1" width="27.42578125" customWidth="1"/>
    <col min="2" max="2" width="6.5703125" customWidth="1"/>
    <col min="3" max="3" width="13" customWidth="1"/>
    <col min="4" max="4" width="17.5703125" customWidth="1"/>
    <col min="5" max="5" width="24" customWidth="1"/>
    <col min="6" max="6" width="12.42578125" customWidth="1"/>
    <col min="7" max="7" width="8.85546875" customWidth="1"/>
    <col min="8" max="8" width="15" customWidth="1"/>
  </cols>
  <sheetData>
    <row r="1" spans="1:7" ht="21.75" customHeight="1" x14ac:dyDescent="0.25">
      <c r="A1" s="4" t="s">
        <v>0</v>
      </c>
      <c r="B1" s="130"/>
      <c r="C1" s="131"/>
      <c r="D1" s="131"/>
      <c r="E1" s="132"/>
    </row>
    <row r="2" spans="1:7" ht="21.75" customHeight="1" x14ac:dyDescent="0.3">
      <c r="A2" s="4" t="s">
        <v>34</v>
      </c>
      <c r="B2" s="119"/>
      <c r="C2" s="120"/>
      <c r="D2" s="120"/>
      <c r="E2" s="121"/>
      <c r="F2" s="95"/>
    </row>
    <row r="3" spans="1:7" ht="21.75" customHeight="1" x14ac:dyDescent="0.25">
      <c r="A3" s="4" t="s">
        <v>1</v>
      </c>
      <c r="B3" s="116"/>
      <c r="C3" s="118"/>
      <c r="D3" s="118"/>
      <c r="E3" s="117"/>
    </row>
    <row r="4" spans="1:7" ht="21.75" customHeight="1" x14ac:dyDescent="0.25">
      <c r="A4" s="4" t="s">
        <v>31</v>
      </c>
      <c r="B4" s="116"/>
      <c r="C4" s="117"/>
      <c r="D4" s="9" t="s">
        <v>2</v>
      </c>
      <c r="E4" s="2"/>
    </row>
    <row r="5" spans="1:7" ht="21.75" customHeight="1" x14ac:dyDescent="0.25">
      <c r="A5" s="4" t="s">
        <v>33</v>
      </c>
      <c r="B5" s="122"/>
      <c r="C5" s="123"/>
      <c r="D5" s="123"/>
      <c r="E5" s="124"/>
    </row>
    <row r="6" spans="1:7" ht="21.75" customHeight="1" x14ac:dyDescent="0.25">
      <c r="A6" s="4" t="s">
        <v>3</v>
      </c>
      <c r="B6" s="125"/>
      <c r="C6" s="126"/>
      <c r="D6" s="126"/>
      <c r="E6" s="127"/>
    </row>
    <row r="7" spans="1:7" ht="15.75" customHeight="1" x14ac:dyDescent="0.25">
      <c r="A7" s="8"/>
      <c r="B7" s="1"/>
      <c r="C7" s="1"/>
      <c r="D7" s="1"/>
    </row>
    <row r="8" spans="1:7" ht="15.75" customHeight="1" x14ac:dyDescent="0.25">
      <c r="A8" s="133" t="s">
        <v>6</v>
      </c>
      <c r="B8" s="133"/>
      <c r="C8" s="133"/>
      <c r="E8" s="2" t="s">
        <v>48</v>
      </c>
      <c r="F8" s="17"/>
    </row>
    <row r="9" spans="1:7" ht="15.75" customHeight="1" x14ac:dyDescent="0.25">
      <c r="A9" s="2" t="s">
        <v>4</v>
      </c>
      <c r="B9" s="114"/>
      <c r="C9" s="117"/>
      <c r="E9" s="2" t="s">
        <v>35</v>
      </c>
      <c r="F9" s="18"/>
    </row>
    <row r="10" spans="1:7" ht="15.75" customHeight="1" x14ac:dyDescent="0.25">
      <c r="A10" s="2" t="s">
        <v>5</v>
      </c>
      <c r="B10" s="116"/>
      <c r="C10" s="117"/>
      <c r="E10" s="2" t="s">
        <v>97</v>
      </c>
      <c r="F10" s="2"/>
    </row>
    <row r="11" spans="1:7" ht="28.5" customHeight="1" x14ac:dyDescent="0.25"/>
    <row r="12" spans="1:7" ht="15.75" customHeight="1" x14ac:dyDescent="0.25">
      <c r="A12" s="8" t="s">
        <v>7</v>
      </c>
      <c r="B12" t="s">
        <v>40</v>
      </c>
      <c r="C12" s="17"/>
    </row>
    <row r="13" spans="1:7" ht="15.75" customHeight="1" x14ac:dyDescent="0.25">
      <c r="A13" s="3" t="s">
        <v>8</v>
      </c>
    </row>
    <row r="14" spans="1:7" ht="15.75" customHeight="1" x14ac:dyDescent="0.25">
      <c r="A14" s="3" t="s">
        <v>9</v>
      </c>
    </row>
    <row r="15" spans="1:7" ht="15.75" customHeight="1" x14ac:dyDescent="0.25">
      <c r="A15" s="5" t="s">
        <v>12</v>
      </c>
      <c r="B15" s="116" t="s">
        <v>11</v>
      </c>
      <c r="C15" s="118"/>
      <c r="D15" s="6" t="s">
        <v>21</v>
      </c>
      <c r="E15" s="7"/>
      <c r="F15" s="6" t="s">
        <v>10</v>
      </c>
      <c r="G15" s="7"/>
    </row>
    <row r="16" spans="1:7" ht="19.5" customHeight="1" x14ac:dyDescent="0.25">
      <c r="A16" s="2"/>
      <c r="B16" s="116"/>
      <c r="C16" s="118"/>
      <c r="D16" s="114"/>
      <c r="E16" s="115"/>
      <c r="F16" s="114"/>
      <c r="G16" s="115"/>
    </row>
    <row r="17" spans="1:9" ht="19.5" customHeight="1" x14ac:dyDescent="0.25">
      <c r="A17" s="2"/>
      <c r="B17" s="116"/>
      <c r="C17" s="118"/>
      <c r="D17" s="116"/>
      <c r="E17" s="117"/>
      <c r="F17" s="114"/>
      <c r="G17" s="115"/>
    </row>
    <row r="18" spans="1:9" ht="19.5" customHeight="1" thickBot="1" x14ac:dyDescent="0.3">
      <c r="A18" s="2"/>
      <c r="B18" s="116"/>
      <c r="C18" s="118"/>
      <c r="D18" s="116"/>
      <c r="E18" s="117"/>
      <c r="F18" s="116"/>
      <c r="G18" s="117"/>
    </row>
    <row r="19" spans="1:9" ht="19.5" customHeight="1" thickBot="1" x14ac:dyDescent="0.3">
      <c r="A19" s="134" t="s">
        <v>37</v>
      </c>
      <c r="B19" s="135"/>
      <c r="C19" s="135"/>
      <c r="D19" s="135"/>
      <c r="E19" s="136"/>
    </row>
    <row r="20" spans="1:9" ht="19.5" customHeight="1" x14ac:dyDescent="0.25">
      <c r="A20" s="51" t="s">
        <v>133</v>
      </c>
      <c r="B20" s="137"/>
      <c r="C20" s="138"/>
      <c r="D20" s="55" t="s">
        <v>52</v>
      </c>
      <c r="E20" s="56"/>
      <c r="G20" s="10"/>
    </row>
    <row r="21" spans="1:9" ht="26.25" customHeight="1" x14ac:dyDescent="0.25">
      <c r="A21" s="58" t="s">
        <v>114</v>
      </c>
      <c r="B21" s="139"/>
      <c r="C21" s="140"/>
      <c r="D21" s="12" t="s">
        <v>51</v>
      </c>
      <c r="E21" s="13"/>
      <c r="F21" s="10"/>
      <c r="G21" s="10"/>
    </row>
    <row r="22" spans="1:9" ht="26.25" customHeight="1" x14ac:dyDescent="0.25">
      <c r="A22" s="52" t="s">
        <v>72</v>
      </c>
      <c r="B22" s="141"/>
      <c r="C22" s="142"/>
      <c r="D22" s="12"/>
      <c r="E22" s="13"/>
      <c r="F22" s="10"/>
      <c r="G22" s="10"/>
    </row>
    <row r="23" spans="1:9" ht="19.5" customHeight="1" thickBot="1" x14ac:dyDescent="0.3">
      <c r="A23" s="53"/>
      <c r="B23" s="128"/>
      <c r="C23" s="129"/>
      <c r="D23" s="19"/>
      <c r="E23" s="14"/>
    </row>
    <row r="24" spans="1:9" ht="11.1" customHeight="1" x14ac:dyDescent="0.25">
      <c r="A24" t="s">
        <v>36</v>
      </c>
    </row>
    <row r="25" spans="1:9" ht="12" customHeight="1" x14ac:dyDescent="0.25"/>
    <row r="26" spans="1:9" ht="12" customHeight="1" x14ac:dyDescent="0.25"/>
    <row r="27" spans="1:9" ht="12" customHeight="1" x14ac:dyDescent="0.25"/>
    <row r="28" spans="1:9" ht="12" customHeight="1" x14ac:dyDescent="0.25"/>
    <row r="29" spans="1:9" ht="12" customHeight="1" x14ac:dyDescent="0.25"/>
    <row r="30" spans="1:9" ht="12" customHeight="1" x14ac:dyDescent="0.25">
      <c r="I30" s="11"/>
    </row>
    <row r="31" spans="1:9" ht="12" customHeight="1" x14ac:dyDescent="0.25"/>
    <row r="32" spans="1:9" ht="12" customHeight="1" x14ac:dyDescent="0.25"/>
    <row r="33" ht="12" customHeight="1" x14ac:dyDescent="0.25"/>
    <row r="34" ht="12" customHeight="1" x14ac:dyDescent="0.25"/>
    <row r="35" ht="12" customHeight="1" x14ac:dyDescent="0.25"/>
    <row r="36" ht="12" customHeight="1" x14ac:dyDescent="0.25"/>
    <row r="37" ht="12" customHeight="1" x14ac:dyDescent="0.25"/>
    <row r="38" ht="12" customHeight="1" x14ac:dyDescent="0.25"/>
    <row r="39" ht="12" customHeight="1" x14ac:dyDescent="0.25"/>
    <row r="40" ht="12" customHeight="1" x14ac:dyDescent="0.25"/>
    <row r="41" ht="12" customHeight="1" x14ac:dyDescent="0.25"/>
    <row r="42" ht="12" customHeight="1" x14ac:dyDescent="0.25"/>
    <row r="43" ht="12" customHeight="1" x14ac:dyDescent="0.25"/>
    <row r="44" ht="12" customHeight="1" x14ac:dyDescent="0.25"/>
    <row r="45" ht="12" customHeight="1" x14ac:dyDescent="0.25"/>
    <row r="46" ht="12" customHeight="1" x14ac:dyDescent="0.25"/>
    <row r="47" ht="12" customHeight="1" x14ac:dyDescent="0.25"/>
    <row r="48" ht="12" customHeight="1" x14ac:dyDescent="0.25"/>
    <row r="49" ht="12" customHeight="1" x14ac:dyDescent="0.25"/>
    <row r="50" ht="12" customHeight="1" x14ac:dyDescent="0.25"/>
    <row r="51" ht="12" customHeight="1" x14ac:dyDescent="0.25"/>
    <row r="52" ht="12" customHeight="1" x14ac:dyDescent="0.25"/>
    <row r="53" ht="12" customHeight="1" x14ac:dyDescent="0.25"/>
    <row r="54" ht="12" customHeight="1" x14ac:dyDescent="0.25"/>
    <row r="55" ht="12" customHeight="1" x14ac:dyDescent="0.25"/>
    <row r="56" ht="12" customHeight="1" x14ac:dyDescent="0.25"/>
    <row r="57" ht="12" customHeight="1" x14ac:dyDescent="0.25"/>
    <row r="58" ht="12" customHeight="1" x14ac:dyDescent="0.25"/>
    <row r="59" ht="12" customHeight="1" x14ac:dyDescent="0.25"/>
    <row r="60" ht="12" customHeight="1" x14ac:dyDescent="0.25"/>
    <row r="61" ht="12" customHeight="1" x14ac:dyDescent="0.25"/>
    <row r="62" ht="12" customHeight="1" x14ac:dyDescent="0.25"/>
    <row r="63" ht="12" customHeight="1" x14ac:dyDescent="0.25"/>
    <row r="64" ht="12" customHeight="1" x14ac:dyDescent="0.25"/>
    <row r="65" ht="9" customHeight="1" x14ac:dyDescent="0.25"/>
    <row r="66" ht="9" customHeight="1" x14ac:dyDescent="0.25"/>
    <row r="67" ht="9" customHeight="1" x14ac:dyDescent="0.25"/>
    <row r="68" ht="9" customHeight="1" x14ac:dyDescent="0.25"/>
    <row r="69" ht="9" customHeight="1" x14ac:dyDescent="0.25"/>
    <row r="72" ht="21" customHeight="1" x14ac:dyDescent="0.25"/>
    <row r="73" ht="21" customHeight="1" x14ac:dyDescent="0.25"/>
    <row r="74" ht="21" customHeight="1" x14ac:dyDescent="0.25"/>
    <row r="75" ht="21" customHeight="1" x14ac:dyDescent="0.25"/>
    <row r="76" ht="21" customHeight="1" x14ac:dyDescent="0.25"/>
    <row r="77" ht="21" customHeight="1" x14ac:dyDescent="0.25"/>
    <row r="78" ht="21" customHeight="1" x14ac:dyDescent="0.25"/>
    <row r="79" ht="21" customHeight="1" x14ac:dyDescent="0.25"/>
    <row r="80" ht="21" customHeight="1" x14ac:dyDescent="0.25"/>
    <row r="81" spans="3:3" ht="21" customHeight="1" x14ac:dyDescent="0.25"/>
    <row r="82" spans="3:3" ht="21" customHeight="1" x14ac:dyDescent="0.25"/>
    <row r="83" spans="3:3" ht="21" customHeight="1" x14ac:dyDescent="0.25"/>
    <row r="84" spans="3:3" ht="27.75" customHeight="1" x14ac:dyDescent="0.25"/>
    <row r="85" spans="3:3" ht="21" customHeight="1" x14ac:dyDescent="0.25"/>
    <row r="86" spans="3:3" ht="21" customHeight="1" x14ac:dyDescent="0.25"/>
    <row r="87" spans="3:3" ht="21" customHeight="1" x14ac:dyDescent="0.25"/>
    <row r="88" spans="3:3" ht="21" customHeight="1" x14ac:dyDescent="0.25"/>
    <row r="89" spans="3:3" ht="21" customHeight="1" x14ac:dyDescent="0.25"/>
    <row r="90" spans="3:3" ht="21" customHeight="1" x14ac:dyDescent="0.25"/>
    <row r="91" spans="3:3" ht="21" customHeight="1" x14ac:dyDescent="0.25"/>
    <row r="92" spans="3:3" ht="21" customHeight="1" x14ac:dyDescent="0.25"/>
    <row r="93" spans="3:3" ht="21" customHeight="1" x14ac:dyDescent="0.25">
      <c r="C93" s="10"/>
    </row>
    <row r="94" spans="3:3" ht="21" customHeight="1" x14ac:dyDescent="0.25">
      <c r="C94" s="10"/>
    </row>
    <row r="106" spans="1:8" s="1" customFormat="1" x14ac:dyDescent="0.25">
      <c r="A106"/>
      <c r="B106"/>
      <c r="C106"/>
      <c r="D106"/>
      <c r="E106"/>
      <c r="F106"/>
      <c r="G106"/>
      <c r="H106"/>
    </row>
    <row r="108" spans="1:8" ht="73.5" customHeight="1" x14ac:dyDescent="0.25"/>
    <row r="111" spans="1:8" ht="48.75" customHeight="1" x14ac:dyDescent="0.25"/>
  </sheetData>
  <mergeCells count="24">
    <mergeCell ref="B23:C23"/>
    <mergeCell ref="B9:C9"/>
    <mergeCell ref="B10:C10"/>
    <mergeCell ref="B1:E1"/>
    <mergeCell ref="A8:C8"/>
    <mergeCell ref="B15:C15"/>
    <mergeCell ref="A19:E19"/>
    <mergeCell ref="B18:C18"/>
    <mergeCell ref="B16:C16"/>
    <mergeCell ref="B17:C17"/>
    <mergeCell ref="D16:E16"/>
    <mergeCell ref="D17:E17"/>
    <mergeCell ref="D18:E18"/>
    <mergeCell ref="B20:C20"/>
    <mergeCell ref="B21:C21"/>
    <mergeCell ref="B22:C22"/>
    <mergeCell ref="F16:G16"/>
    <mergeCell ref="F17:G17"/>
    <mergeCell ref="F18:G18"/>
    <mergeCell ref="B3:E3"/>
    <mergeCell ref="B2:E2"/>
    <mergeCell ref="B5:E5"/>
    <mergeCell ref="B6:E6"/>
    <mergeCell ref="B4:C4"/>
  </mergeCells>
  <dataValidations disablePrompts="1" count="4">
    <dataValidation type="list" showInputMessage="1" showErrorMessage="1" sqref="C12" xr:uid="{00000000-0002-0000-0000-000000000000}">
      <formula1>"EARL,SCEA,GAEC"</formula1>
    </dataValidation>
    <dataValidation type="list" allowBlank="1" showInputMessage="1" showErrorMessage="1" sqref="E20" xr:uid="{00000000-0002-0000-0000-000001000000}">
      <formula1>"Localisée, Système"</formula1>
    </dataValidation>
    <dataValidation type="list" allowBlank="1" showInputMessage="1" showErrorMessage="1" sqref="F8" xr:uid="{00000000-0002-0000-0000-000002000000}">
      <formula1>"Oui,Non"</formula1>
    </dataValidation>
    <dataValidation type="list" allowBlank="1" showInputMessage="1" showErrorMessage="1" sqref="B22:C22" xr:uid="{00000000-0002-0000-0000-000003000000}">
      <formula1>"Oui, Non"</formula1>
    </dataValidation>
  </dataValidations>
  <pageMargins left="0.25" right="0.25" top="0.75" bottom="0.75" header="0.3" footer="0.3"/>
  <pageSetup paperSize="9" fitToHeight="0" orientation="landscape" r:id="rId1"/>
  <headerFooter>
    <oddHeader>&amp;LDignostic PAEC
"Bassin versant de la Bave du Mamoul et de la Cère aval" - OC-BMC1&amp;C&amp;"-,Gras"&amp;14&amp;UStructure&amp;"-,Normal"&amp;11&amp;U
&amp;R&amp;G</oddHeader>
    <oddFooter>&amp;LRéalisation Diagnostic: SMDMCA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9"/>
  <sheetViews>
    <sheetView view="pageLayout" topLeftCell="A7" zoomScaleNormal="100" workbookViewId="0">
      <selection activeCell="G16" sqref="G16"/>
    </sheetView>
  </sheetViews>
  <sheetFormatPr baseColWidth="10" defaultRowHeight="15" x14ac:dyDescent="0.25"/>
  <cols>
    <col min="1" max="1" width="12.5703125" customWidth="1"/>
    <col min="2" max="2" width="20.42578125" customWidth="1"/>
    <col min="3" max="3" width="9.5703125" customWidth="1"/>
    <col min="4" max="4" width="9.140625" customWidth="1"/>
    <col min="5" max="5" width="2.28515625" customWidth="1"/>
    <col min="6" max="6" width="20.140625" customWidth="1"/>
    <col min="7" max="7" width="8.7109375" customWidth="1"/>
    <col min="8" max="8" width="9.140625" customWidth="1"/>
    <col min="9" max="9" width="13.85546875" customWidth="1"/>
    <col min="10" max="10" width="10.140625" customWidth="1"/>
    <col min="11" max="11" width="8.42578125" customWidth="1"/>
  </cols>
  <sheetData>
    <row r="1" spans="1:9" ht="48" customHeight="1" x14ac:dyDescent="0.25">
      <c r="A1" s="15" t="s">
        <v>113</v>
      </c>
      <c r="B1" s="9" t="s">
        <v>13</v>
      </c>
      <c r="C1" s="9" t="s">
        <v>14</v>
      </c>
      <c r="F1" s="144" t="s">
        <v>19</v>
      </c>
      <c r="G1" s="143" t="s">
        <v>73</v>
      </c>
      <c r="H1" s="143" t="s">
        <v>96</v>
      </c>
    </row>
    <row r="2" spans="1:9" ht="33" customHeight="1" x14ac:dyDescent="0.25">
      <c r="A2" s="15" t="s">
        <v>98</v>
      </c>
      <c r="B2" s="2" t="s">
        <v>15</v>
      </c>
      <c r="C2" s="35"/>
      <c r="F2" s="144"/>
      <c r="G2" s="143"/>
      <c r="H2" s="143"/>
    </row>
    <row r="3" spans="1:9" ht="30" x14ac:dyDescent="0.25">
      <c r="A3" s="15" t="s">
        <v>99</v>
      </c>
      <c r="B3" s="2" t="s">
        <v>16</v>
      </c>
      <c r="C3" s="35"/>
      <c r="F3" s="15" t="s">
        <v>46</v>
      </c>
      <c r="G3" s="5"/>
      <c r="H3" s="5">
        <v>1</v>
      </c>
    </row>
    <row r="4" spans="1:9" ht="30" x14ac:dyDescent="0.25">
      <c r="A4" s="15" t="s">
        <v>100</v>
      </c>
      <c r="B4" s="2" t="s">
        <v>17</v>
      </c>
      <c r="C4" s="35"/>
      <c r="F4" s="15" t="s">
        <v>41</v>
      </c>
      <c r="G4" s="5"/>
      <c r="H4" s="5">
        <v>1</v>
      </c>
    </row>
    <row r="5" spans="1:9" ht="30" x14ac:dyDescent="0.25">
      <c r="A5" s="15" t="s">
        <v>103</v>
      </c>
      <c r="B5" s="16" t="s">
        <v>65</v>
      </c>
      <c r="C5" s="35"/>
      <c r="F5" s="15" t="s">
        <v>43</v>
      </c>
      <c r="G5" s="5"/>
      <c r="H5" s="5">
        <v>0.6</v>
      </c>
    </row>
    <row r="6" spans="1:9" ht="28.5" customHeight="1" x14ac:dyDescent="0.25">
      <c r="A6" s="15" t="s">
        <v>102</v>
      </c>
      <c r="B6" s="16" t="s">
        <v>101</v>
      </c>
      <c r="C6" s="5"/>
      <c r="F6" s="15" t="s">
        <v>42</v>
      </c>
      <c r="G6" s="5"/>
      <c r="H6" s="5">
        <v>0.4</v>
      </c>
    </row>
    <row r="7" spans="1:9" ht="30" x14ac:dyDescent="0.25">
      <c r="A7" s="15" t="s">
        <v>100</v>
      </c>
      <c r="B7" s="2" t="s">
        <v>32</v>
      </c>
      <c r="C7" s="5"/>
      <c r="F7" s="15" t="s">
        <v>45</v>
      </c>
      <c r="G7" s="5"/>
      <c r="H7" s="5">
        <v>0.6</v>
      </c>
    </row>
    <row r="8" spans="1:9" ht="30" x14ac:dyDescent="0.25">
      <c r="B8" s="2" t="s">
        <v>104</v>
      </c>
      <c r="C8" s="35"/>
      <c r="F8" s="15" t="s">
        <v>47</v>
      </c>
      <c r="G8" s="5"/>
      <c r="H8" s="5">
        <v>1</v>
      </c>
    </row>
    <row r="9" spans="1:9" x14ac:dyDescent="0.25">
      <c r="B9" s="2" t="s">
        <v>105</v>
      </c>
      <c r="C9" s="35"/>
      <c r="F9" s="15" t="s">
        <v>49</v>
      </c>
      <c r="G9" s="5"/>
      <c r="H9" s="5">
        <v>0.15</v>
      </c>
    </row>
    <row r="10" spans="1:9" x14ac:dyDescent="0.25">
      <c r="B10" s="2" t="s">
        <v>39</v>
      </c>
      <c r="C10" s="35"/>
      <c r="F10" s="15" t="s">
        <v>50</v>
      </c>
      <c r="G10" s="5"/>
      <c r="H10" s="5">
        <v>1</v>
      </c>
    </row>
    <row r="11" spans="1:9" ht="30" x14ac:dyDescent="0.25">
      <c r="B11" s="4" t="s">
        <v>18</v>
      </c>
      <c r="C11" s="97">
        <f>SUM(C2:C10)</f>
        <v>0</v>
      </c>
      <c r="F11" s="15" t="s">
        <v>95</v>
      </c>
      <c r="G11" s="5"/>
      <c r="H11" s="5">
        <v>0.15</v>
      </c>
    </row>
    <row r="12" spans="1:9" ht="15.75" thickBot="1" x14ac:dyDescent="0.3">
      <c r="F12" s="33" t="s">
        <v>66</v>
      </c>
      <c r="G12" s="9">
        <f>SUM(G2:G11)</f>
        <v>0</v>
      </c>
      <c r="H12" s="5"/>
    </row>
    <row r="13" spans="1:9" x14ac:dyDescent="0.25">
      <c r="B13" s="57" t="s">
        <v>107</v>
      </c>
      <c r="C13" s="100" t="s">
        <v>110</v>
      </c>
      <c r="D13" s="96" t="s">
        <v>162</v>
      </c>
    </row>
    <row r="14" spans="1:9" ht="30" x14ac:dyDescent="0.25">
      <c r="B14" s="58" t="s">
        <v>111</v>
      </c>
      <c r="C14" s="98">
        <f>C11</f>
        <v>0</v>
      </c>
      <c r="D14" s="47">
        <f>C14*0.9</f>
        <v>0</v>
      </c>
    </row>
    <row r="15" spans="1:9" ht="33.75" customHeight="1" x14ac:dyDescent="0.25">
      <c r="B15" s="52" t="s">
        <v>108</v>
      </c>
      <c r="C15" s="98">
        <f>C2+C3</f>
        <v>0</v>
      </c>
      <c r="D15" s="47"/>
      <c r="H15" s="4" t="s">
        <v>182</v>
      </c>
      <c r="I15" s="105" t="s">
        <v>183</v>
      </c>
    </row>
    <row r="16" spans="1:9" x14ac:dyDescent="0.25">
      <c r="B16" s="52" t="s">
        <v>135</v>
      </c>
      <c r="C16" s="98">
        <f>C2</f>
        <v>0</v>
      </c>
      <c r="D16" s="47"/>
      <c r="F16" s="16" t="s">
        <v>44</v>
      </c>
      <c r="G16" s="5">
        <f>G3*H3+G4*H4+G5*H5+G6*H6+G7*H7+G8*H8+G9*H9+G10*H10+G11*H11</f>
        <v>0</v>
      </c>
      <c r="H16" s="2">
        <f>C18*1.4</f>
        <v>0</v>
      </c>
      <c r="I16" s="106">
        <f>H16-G16</f>
        <v>0</v>
      </c>
    </row>
    <row r="17" spans="2:9" ht="28.5" x14ac:dyDescent="0.25">
      <c r="B17" s="52" t="s">
        <v>109</v>
      </c>
      <c r="C17" s="99">
        <f>C4</f>
        <v>0</v>
      </c>
      <c r="D17" s="47"/>
      <c r="F17" s="16" t="s">
        <v>112</v>
      </c>
      <c r="G17" s="34" t="e">
        <f>G16/C18</f>
        <v>#DIV/0!</v>
      </c>
      <c r="H17" s="4">
        <v>1.4</v>
      </c>
      <c r="I17" s="2"/>
    </row>
    <row r="18" spans="2:9" ht="15.75" thickBot="1" x14ac:dyDescent="0.3">
      <c r="B18" s="53" t="s">
        <v>74</v>
      </c>
      <c r="C18" s="101">
        <f>C2+C3+C4</f>
        <v>0</v>
      </c>
      <c r="D18" s="50"/>
    </row>
    <row r="19" spans="2:9" ht="120.75" customHeight="1" x14ac:dyDescent="0.25"/>
  </sheetData>
  <mergeCells count="3">
    <mergeCell ref="H1:H2"/>
    <mergeCell ref="F1:F2"/>
    <mergeCell ref="G1:G2"/>
  </mergeCells>
  <pageMargins left="0.7" right="0.7" top="0.75" bottom="0.75" header="0.3" footer="0.3"/>
  <pageSetup paperSize="9" orientation="landscape" r:id="rId1"/>
  <headerFooter>
    <oddHeader>&amp;LDignostic PAEC
"Bassin versant de la Bave du Mamoul et de la Cère aval" - OC-BMC1&amp;C&amp;"-,Gras"&amp;16&amp;USAU Cheptel&amp;R&amp;G</oddHeader>
  </headerFooter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F23"/>
  <sheetViews>
    <sheetView view="pageLayout" zoomScaleNormal="100" workbookViewId="0">
      <selection activeCell="F5" sqref="F5"/>
    </sheetView>
  </sheetViews>
  <sheetFormatPr baseColWidth="10" defaultRowHeight="15" x14ac:dyDescent="0.25"/>
  <cols>
    <col min="2" max="2" width="33.85546875" customWidth="1"/>
    <col min="4" max="4" width="23.28515625" customWidth="1"/>
  </cols>
  <sheetData>
    <row r="1" spans="2:6" ht="15.75" thickBot="1" x14ac:dyDescent="0.3"/>
    <row r="2" spans="2:6" ht="15.75" thickBot="1" x14ac:dyDescent="0.3">
      <c r="B2" s="148" t="s">
        <v>131</v>
      </c>
      <c r="C2" s="135"/>
      <c r="D2" s="136"/>
    </row>
    <row r="3" spans="2:6" x14ac:dyDescent="0.25">
      <c r="B3" s="59"/>
      <c r="C3" s="5" t="s">
        <v>116</v>
      </c>
      <c r="D3" s="60" t="s">
        <v>117</v>
      </c>
    </row>
    <row r="4" spans="2:6" ht="30" x14ac:dyDescent="0.25">
      <c r="B4" s="58" t="s">
        <v>115</v>
      </c>
      <c r="C4" s="2"/>
      <c r="D4" s="47"/>
    </row>
    <row r="5" spans="2:6" ht="30" x14ac:dyDescent="0.25">
      <c r="B5" s="58" t="s">
        <v>118</v>
      </c>
      <c r="C5" s="2"/>
      <c r="D5" s="47"/>
    </row>
    <row r="6" spans="2:6" ht="15.75" thickBot="1" x14ac:dyDescent="0.3">
      <c r="B6" s="61" t="s">
        <v>184</v>
      </c>
      <c r="C6" s="62"/>
      <c r="D6" s="50"/>
    </row>
    <row r="7" spans="2:6" x14ac:dyDescent="0.25">
      <c r="B7" s="21"/>
    </row>
    <row r="8" spans="2:6" ht="15.75" thickBot="1" x14ac:dyDescent="0.3">
      <c r="B8" s="21"/>
    </row>
    <row r="9" spans="2:6" ht="15.75" customHeight="1" thickBot="1" x14ac:dyDescent="0.3">
      <c r="B9" s="149" t="s">
        <v>119</v>
      </c>
      <c r="C9" s="150"/>
      <c r="D9" s="150"/>
      <c r="E9" s="150"/>
      <c r="F9" s="151"/>
    </row>
    <row r="10" spans="2:6" x14ac:dyDescent="0.25">
      <c r="B10" s="12"/>
      <c r="F10" s="63"/>
    </row>
    <row r="11" spans="2:6" x14ac:dyDescent="0.25">
      <c r="B11" s="58" t="s">
        <v>187</v>
      </c>
      <c r="C11" s="17"/>
      <c r="F11" s="63"/>
    </row>
    <row r="12" spans="2:6" ht="30" x14ac:dyDescent="0.25">
      <c r="B12" s="58" t="s">
        <v>188</v>
      </c>
      <c r="C12" s="17"/>
      <c r="F12" s="63"/>
    </row>
    <row r="13" spans="2:6" x14ac:dyDescent="0.25">
      <c r="B13" s="12"/>
      <c r="F13" s="63"/>
    </row>
    <row r="14" spans="2:6" ht="30" x14ac:dyDescent="0.25">
      <c r="B14" s="107" t="s">
        <v>185</v>
      </c>
      <c r="C14" s="17"/>
      <c r="F14" s="63"/>
    </row>
    <row r="15" spans="2:6" x14ac:dyDescent="0.25">
      <c r="B15" s="12"/>
      <c r="F15" s="63"/>
    </row>
    <row r="16" spans="2:6" ht="30" x14ac:dyDescent="0.25">
      <c r="B16" s="58" t="s">
        <v>121</v>
      </c>
      <c r="C16" s="144"/>
      <c r="D16" s="144"/>
      <c r="E16" s="144"/>
      <c r="F16" s="147"/>
    </row>
    <row r="17" spans="2:6" ht="30" x14ac:dyDescent="0.25">
      <c r="B17" s="58" t="s">
        <v>120</v>
      </c>
      <c r="C17" s="144"/>
      <c r="D17" s="144"/>
      <c r="E17" s="144"/>
      <c r="F17" s="147"/>
    </row>
    <row r="18" spans="2:6" ht="15.75" thickBot="1" x14ac:dyDescent="0.3">
      <c r="B18" s="19"/>
      <c r="C18" s="64"/>
      <c r="D18" s="64"/>
      <c r="E18" s="64"/>
      <c r="F18" s="14"/>
    </row>
    <row r="19" spans="2:6" ht="15.75" thickBot="1" x14ac:dyDescent="0.3"/>
    <row r="20" spans="2:6" ht="15.75" thickBot="1" x14ac:dyDescent="0.3">
      <c r="B20" s="152" t="s">
        <v>166</v>
      </c>
      <c r="C20" s="153"/>
      <c r="D20" s="153"/>
      <c r="E20" s="153"/>
      <c r="F20" s="154"/>
    </row>
    <row r="21" spans="2:6" ht="37.15" customHeight="1" x14ac:dyDescent="0.25">
      <c r="B21" s="79" t="s">
        <v>165</v>
      </c>
      <c r="C21" s="145"/>
      <c r="D21" s="145"/>
      <c r="E21" s="145"/>
      <c r="F21" s="146"/>
    </row>
    <row r="22" spans="2:6" ht="32.450000000000003" customHeight="1" x14ac:dyDescent="0.25">
      <c r="B22" s="52" t="s">
        <v>167</v>
      </c>
      <c r="C22" s="144"/>
      <c r="D22" s="144"/>
      <c r="E22" s="144"/>
      <c r="F22" s="147"/>
    </row>
    <row r="23" spans="2:6" ht="21" customHeight="1" thickBot="1" x14ac:dyDescent="0.3">
      <c r="B23" s="53" t="s">
        <v>168</v>
      </c>
      <c r="C23" s="128"/>
      <c r="D23" s="128"/>
      <c r="E23" s="128"/>
      <c r="F23" s="129"/>
    </row>
  </sheetData>
  <mergeCells count="8">
    <mergeCell ref="C21:F21"/>
    <mergeCell ref="C22:F22"/>
    <mergeCell ref="C23:F23"/>
    <mergeCell ref="B2:D2"/>
    <mergeCell ref="C16:F16"/>
    <mergeCell ref="C17:F17"/>
    <mergeCell ref="B9:F9"/>
    <mergeCell ref="B20:F20"/>
  </mergeCells>
  <dataValidations count="3">
    <dataValidation type="list" allowBlank="1" showInputMessage="1" showErrorMessage="1" sqref="C11" xr:uid="{00000000-0002-0000-0200-000000000000}">
      <formula1>"Très bon, Bon, Modéré, Mauvais"</formula1>
    </dataValidation>
    <dataValidation type="list" allowBlank="1" showInputMessage="1" showErrorMessage="1" sqref="C12" xr:uid="{00000000-0002-0000-0200-000001000000}">
      <formula1>"Très fort, Fort, Modéré, Faible"</formula1>
    </dataValidation>
    <dataValidation type="list" allowBlank="1" showInputMessage="1" showErrorMessage="1" sqref="C14" xr:uid="{00000000-0002-0000-0200-000002000000}">
      <formula1>"Oui, Moyennement, Pas vraiment"</formula1>
    </dataValidation>
  </dataValidations>
  <pageMargins left="0.7" right="0.7" top="0.75" bottom="0.75" header="0.3" footer="0.3"/>
  <pageSetup paperSize="9" orientation="landscape" r:id="rId1"/>
  <headerFooter>
    <oddHeader>&amp;LDignostic PAEC
"Bassin versant de la Bave du Mamoul et de la Cère aval" - OC-BMC1&amp;C&amp;"-,Gras"&amp;16&amp;UEnjeux territoire&amp;R&amp;G</oddHeader>
  </headerFooter>
  <legacyDrawingHF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H17"/>
  <sheetViews>
    <sheetView view="pageLayout" zoomScaleNormal="100" workbookViewId="0">
      <selection activeCell="D24" sqref="D24"/>
    </sheetView>
  </sheetViews>
  <sheetFormatPr baseColWidth="10" defaultRowHeight="15" x14ac:dyDescent="0.25"/>
  <cols>
    <col min="2" max="2" width="17.42578125" customWidth="1"/>
    <col min="3" max="3" width="8.7109375" customWidth="1"/>
    <col min="4" max="4" width="14.42578125" customWidth="1"/>
    <col min="6" max="6" width="22" customWidth="1"/>
  </cols>
  <sheetData>
    <row r="1" spans="2:8" ht="15.75" thickBot="1" x14ac:dyDescent="0.3"/>
    <row r="2" spans="2:8" x14ac:dyDescent="0.25">
      <c r="B2" s="134" t="s">
        <v>106</v>
      </c>
      <c r="C2" s="135"/>
      <c r="D2" s="136"/>
      <c r="F2" s="134" t="s">
        <v>126</v>
      </c>
      <c r="G2" s="135"/>
      <c r="H2" s="136"/>
    </row>
    <row r="3" spans="2:8" ht="45" x14ac:dyDescent="0.25">
      <c r="B3" s="12"/>
      <c r="C3" s="16" t="s">
        <v>93</v>
      </c>
      <c r="D3" s="94" t="s">
        <v>94</v>
      </c>
      <c r="F3" s="12"/>
      <c r="G3" s="65" t="s">
        <v>130</v>
      </c>
      <c r="H3" s="66" t="s">
        <v>94</v>
      </c>
    </row>
    <row r="4" spans="2:8" x14ac:dyDescent="0.25">
      <c r="B4" s="52"/>
      <c r="C4" s="2"/>
      <c r="D4" s="47"/>
      <c r="F4" s="58"/>
      <c r="G4" s="2"/>
      <c r="H4" s="47"/>
    </row>
    <row r="5" spans="2:8" x14ac:dyDescent="0.25">
      <c r="B5" s="52" t="s">
        <v>90</v>
      </c>
      <c r="C5" s="2"/>
      <c r="D5" s="47"/>
      <c r="F5" s="58" t="s">
        <v>32</v>
      </c>
      <c r="G5" s="2"/>
      <c r="H5" s="47"/>
    </row>
    <row r="6" spans="2:8" ht="30" x14ac:dyDescent="0.25">
      <c r="B6" s="52" t="s">
        <v>20</v>
      </c>
      <c r="C6" s="2"/>
      <c r="D6" s="47"/>
      <c r="F6" s="58" t="s">
        <v>127</v>
      </c>
      <c r="G6" s="2"/>
      <c r="H6" s="47"/>
    </row>
    <row r="7" spans="2:8" x14ac:dyDescent="0.25">
      <c r="B7" s="52" t="s">
        <v>38</v>
      </c>
      <c r="C7" s="2"/>
      <c r="D7" s="47"/>
      <c r="F7" s="58" t="s">
        <v>128</v>
      </c>
      <c r="G7" s="2"/>
      <c r="H7" s="47"/>
    </row>
    <row r="8" spans="2:8" x14ac:dyDescent="0.25">
      <c r="B8" s="52" t="s">
        <v>91</v>
      </c>
      <c r="C8" s="2"/>
      <c r="D8" s="47"/>
      <c r="F8" s="58" t="s">
        <v>129</v>
      </c>
      <c r="G8" s="67"/>
      <c r="H8" s="47"/>
    </row>
    <row r="9" spans="2:8" x14ac:dyDescent="0.25">
      <c r="B9" s="52" t="s">
        <v>92</v>
      </c>
      <c r="C9" s="2"/>
      <c r="D9" s="47"/>
      <c r="F9" s="52" t="s">
        <v>176</v>
      </c>
      <c r="G9" s="5">
        <f>SUM(G4:G8)</f>
        <v>0</v>
      </c>
      <c r="H9" s="60">
        <f>SUM(H4:H8)</f>
        <v>0</v>
      </c>
    </row>
    <row r="10" spans="2:8" x14ac:dyDescent="0.25">
      <c r="B10" s="52" t="s">
        <v>39</v>
      </c>
      <c r="C10" s="2"/>
      <c r="D10" s="47"/>
      <c r="F10" s="52" t="s">
        <v>177</v>
      </c>
      <c r="H10" s="63">
        <f>H9*1000</f>
        <v>0</v>
      </c>
    </row>
    <row r="11" spans="2:8" ht="15.75" thickBot="1" x14ac:dyDescent="0.3">
      <c r="B11" s="74" t="s">
        <v>132</v>
      </c>
      <c r="C11" s="5">
        <f>SUM(C4:C10)</f>
        <v>0</v>
      </c>
      <c r="D11" s="60">
        <f>SUM(D4:D10)</f>
        <v>0</v>
      </c>
      <c r="F11" s="19"/>
      <c r="G11" s="64"/>
      <c r="H11" s="14"/>
    </row>
    <row r="12" spans="2:8" x14ac:dyDescent="0.25">
      <c r="B12" s="12"/>
      <c r="D12" s="63"/>
    </row>
    <row r="13" spans="2:8" x14ac:dyDescent="0.25">
      <c r="B13" s="52" t="s">
        <v>156</v>
      </c>
      <c r="C13" s="2"/>
      <c r="D13" s="63"/>
    </row>
    <row r="14" spans="2:8" ht="15.75" thickBot="1" x14ac:dyDescent="0.3">
      <c r="B14" s="53" t="s">
        <v>157</v>
      </c>
      <c r="C14" s="62"/>
      <c r="D14" s="14"/>
    </row>
    <row r="15" spans="2:8" x14ac:dyDescent="0.25">
      <c r="B15" t="s">
        <v>158</v>
      </c>
    </row>
    <row r="16" spans="2:8" x14ac:dyDescent="0.25">
      <c r="C16" s="2" t="s">
        <v>44</v>
      </c>
      <c r="D16" s="2" t="s">
        <v>175</v>
      </c>
    </row>
    <row r="17" spans="3:4" x14ac:dyDescent="0.25">
      <c r="C17" s="2"/>
      <c r="D17" s="2"/>
    </row>
  </sheetData>
  <mergeCells count="2">
    <mergeCell ref="F2:H2"/>
    <mergeCell ref="B2:D2"/>
  </mergeCells>
  <pageMargins left="0.7" right="0.7" top="0.75" bottom="0.75" header="0.3" footer="0.3"/>
  <pageSetup paperSize="9" orientation="landscape" r:id="rId1"/>
  <headerFooter>
    <oddHeader>&amp;LDignostic PAEC
"Bassin versant de la Bave du Mamoul et de la Cère aval" - OC-BMC1&amp;C&amp;"-,Gras"&amp;16&amp;UAlimentation&amp;R&amp;G</oddHeader>
  </headerFooter>
  <legacyDrawingHF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F15"/>
  <sheetViews>
    <sheetView view="pageLayout" zoomScaleNormal="100" workbookViewId="0">
      <selection activeCell="C6" sqref="C6"/>
    </sheetView>
  </sheetViews>
  <sheetFormatPr baseColWidth="10" defaultRowHeight="15" x14ac:dyDescent="0.25"/>
  <cols>
    <col min="2" max="2" width="27.140625" customWidth="1"/>
    <col min="3" max="3" width="30.7109375" customWidth="1"/>
    <col min="4" max="4" width="24.85546875" customWidth="1"/>
  </cols>
  <sheetData>
    <row r="2" spans="2:6" ht="15.75" thickBot="1" x14ac:dyDescent="0.3"/>
    <row r="3" spans="2:6" ht="15.75" thickBot="1" x14ac:dyDescent="0.3">
      <c r="B3" s="134" t="s">
        <v>137</v>
      </c>
      <c r="C3" s="135"/>
      <c r="D3" s="135"/>
      <c r="E3" s="135"/>
      <c r="F3" s="136"/>
    </row>
    <row r="4" spans="2:6" ht="15.75" thickBot="1" x14ac:dyDescent="0.3">
      <c r="B4" s="82" t="s">
        <v>122</v>
      </c>
      <c r="C4" s="77" t="s">
        <v>123</v>
      </c>
      <c r="D4" s="78" t="s">
        <v>124</v>
      </c>
      <c r="E4" s="157" t="s">
        <v>71</v>
      </c>
      <c r="F4" s="158"/>
    </row>
    <row r="5" spans="2:6" x14ac:dyDescent="0.25">
      <c r="B5" s="79" t="s">
        <v>15</v>
      </c>
      <c r="C5" s="80"/>
      <c r="D5" s="81"/>
      <c r="E5" s="159"/>
      <c r="F5" s="146"/>
    </row>
    <row r="6" spans="2:6" x14ac:dyDescent="0.25">
      <c r="B6" s="52" t="s">
        <v>125</v>
      </c>
      <c r="C6" s="2"/>
      <c r="D6" s="47"/>
      <c r="E6" s="155"/>
      <c r="F6" s="147"/>
    </row>
    <row r="7" spans="2:6" x14ac:dyDescent="0.25">
      <c r="B7" s="52" t="s">
        <v>32</v>
      </c>
      <c r="C7" s="2"/>
      <c r="D7" s="47"/>
      <c r="E7" s="155"/>
      <c r="F7" s="147"/>
    </row>
    <row r="8" spans="2:6" ht="15.75" thickBot="1" x14ac:dyDescent="0.3">
      <c r="B8" s="53" t="s">
        <v>132</v>
      </c>
      <c r="C8" s="54">
        <f>SUM(C5:C7)</f>
        <v>0</v>
      </c>
      <c r="D8" s="54">
        <f>SUM(D5:D7)</f>
        <v>0</v>
      </c>
      <c r="E8" s="156"/>
      <c r="F8" s="129"/>
    </row>
    <row r="9" spans="2:6" ht="15.75" thickBot="1" x14ac:dyDescent="0.3"/>
    <row r="10" spans="2:6" ht="15.75" thickBot="1" x14ac:dyDescent="0.3">
      <c r="B10" s="148" t="s">
        <v>134</v>
      </c>
      <c r="C10" s="160"/>
      <c r="D10" s="160"/>
      <c r="E10" s="160"/>
      <c r="F10" s="161"/>
    </row>
    <row r="11" spans="2:6" x14ac:dyDescent="0.25">
      <c r="B11" s="70"/>
      <c r="C11" s="72" t="s">
        <v>136</v>
      </c>
      <c r="D11" s="71" t="s">
        <v>61</v>
      </c>
      <c r="E11" s="162" t="s">
        <v>71</v>
      </c>
      <c r="F11" s="163"/>
    </row>
    <row r="12" spans="2:6" x14ac:dyDescent="0.25">
      <c r="B12" s="52" t="s">
        <v>15</v>
      </c>
      <c r="C12" s="2"/>
      <c r="D12" s="69"/>
      <c r="E12" s="155"/>
      <c r="F12" s="147"/>
    </row>
    <row r="13" spans="2:6" x14ac:dyDescent="0.25">
      <c r="B13" s="52" t="s">
        <v>16</v>
      </c>
      <c r="C13" s="2"/>
      <c r="D13" s="69"/>
      <c r="E13" s="155"/>
      <c r="F13" s="147"/>
    </row>
    <row r="14" spans="2:6" x14ac:dyDescent="0.25">
      <c r="B14" s="73" t="s">
        <v>138</v>
      </c>
      <c r="C14" s="67"/>
      <c r="D14" s="75"/>
      <c r="E14" s="155"/>
      <c r="F14" s="147"/>
    </row>
    <row r="15" spans="2:6" ht="15.75" thickBot="1" x14ac:dyDescent="0.3">
      <c r="B15" s="53" t="s">
        <v>132</v>
      </c>
      <c r="C15" s="54">
        <f>SUM(C12:C13)</f>
        <v>0</v>
      </c>
      <c r="D15" s="76">
        <f>SUM(D12:D13)</f>
        <v>0</v>
      </c>
      <c r="E15" s="156"/>
      <c r="F15" s="129"/>
    </row>
  </sheetData>
  <mergeCells count="12">
    <mergeCell ref="B3:F3"/>
    <mergeCell ref="E13:F13"/>
    <mergeCell ref="E14:F14"/>
    <mergeCell ref="E15:F15"/>
    <mergeCell ref="E4:F4"/>
    <mergeCell ref="E5:F5"/>
    <mergeCell ref="E6:F6"/>
    <mergeCell ref="E7:F7"/>
    <mergeCell ref="E8:F8"/>
    <mergeCell ref="B10:F10"/>
    <mergeCell ref="E11:F11"/>
    <mergeCell ref="E12:F12"/>
  </mergeCells>
  <pageMargins left="0.7" right="0.7" top="0.75" bottom="0.75" header="0.3" footer="0.3"/>
  <pageSetup paperSize="9" orientation="landscape" r:id="rId1"/>
  <headerFooter>
    <oddHeader>&amp;LDignostic PAEC
"Bassin versant de la Bave du Mamoul et de la Cère aval"
 - OC-BMC1&amp;C&amp;"-,Gras"&amp;16&amp;UFertilisation et phytosanitaires&amp;R&amp;G</oddHeader>
  </headerFooter>
  <legacyDrawingHF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27"/>
  <sheetViews>
    <sheetView view="pageLayout" zoomScaleNormal="100" workbookViewId="0">
      <selection activeCell="C15" sqref="C15"/>
    </sheetView>
  </sheetViews>
  <sheetFormatPr baseColWidth="10" defaultRowHeight="15" x14ac:dyDescent="0.25"/>
  <cols>
    <col min="1" max="1" width="34.42578125" customWidth="1"/>
    <col min="2" max="2" width="23.42578125" customWidth="1"/>
    <col min="3" max="3" width="19.7109375" customWidth="1"/>
    <col min="4" max="4" width="45.28515625" customWidth="1"/>
  </cols>
  <sheetData>
    <row r="1" spans="1:4" ht="15.75" thickBot="1" x14ac:dyDescent="0.3"/>
    <row r="2" spans="1:4" ht="24.75" thickBot="1" x14ac:dyDescent="0.3">
      <c r="A2" s="91" t="s">
        <v>75</v>
      </c>
      <c r="B2" s="92" t="s">
        <v>76</v>
      </c>
      <c r="C2" s="92" t="s">
        <v>77</v>
      </c>
      <c r="D2" s="93" t="s">
        <v>89</v>
      </c>
    </row>
    <row r="3" spans="1:4" ht="24" x14ac:dyDescent="0.25">
      <c r="A3" s="88" t="s">
        <v>78</v>
      </c>
      <c r="B3" s="89" t="s">
        <v>79</v>
      </c>
      <c r="C3" s="90" t="e">
        <f>'SAU cheptel'!G17</f>
        <v>#DIV/0!</v>
      </c>
      <c r="D3" s="164" t="s">
        <v>190</v>
      </c>
    </row>
    <row r="4" spans="1:4" ht="24.75" x14ac:dyDescent="0.25">
      <c r="A4" s="46" t="s">
        <v>80</v>
      </c>
      <c r="B4" s="42" t="s">
        <v>178</v>
      </c>
      <c r="C4" s="68" t="e">
        <f>'SAU cheptel'!C15/'SAU cheptel'!C11</f>
        <v>#DIV/0!</v>
      </c>
      <c r="D4" s="165"/>
    </row>
    <row r="5" spans="1:4" ht="25.5" x14ac:dyDescent="0.25">
      <c r="A5" s="46" t="s">
        <v>81</v>
      </c>
      <c r="B5" s="42" t="s">
        <v>179</v>
      </c>
      <c r="C5" s="68" t="e">
        <f>'SAU cheptel'!C4/'SAU cheptel'!C18</f>
        <v>#DIV/0!</v>
      </c>
      <c r="D5" s="165"/>
    </row>
    <row r="6" spans="1:4" ht="24" x14ac:dyDescent="0.25">
      <c r="A6" s="46" t="s">
        <v>82</v>
      </c>
      <c r="B6" s="42" t="s">
        <v>180</v>
      </c>
      <c r="C6" s="68" t="e">
        <f>'SAU cheptel'!C2/'SAU cheptel'!C11</f>
        <v>#DIV/0!</v>
      </c>
      <c r="D6" s="165"/>
    </row>
    <row r="7" spans="1:4" ht="60.75" x14ac:dyDescent="0.25">
      <c r="A7" s="46" t="s">
        <v>83</v>
      </c>
      <c r="B7" s="42" t="s">
        <v>88</v>
      </c>
      <c r="C7" s="43" t="e">
        <f>Alimentation!H10/'SAU cheptel'!G16</f>
        <v>#DIV/0!</v>
      </c>
      <c r="D7" s="165"/>
    </row>
    <row r="8" spans="1:4" ht="24" x14ac:dyDescent="0.25">
      <c r="A8" s="46" t="s">
        <v>84</v>
      </c>
      <c r="B8" s="45">
        <v>0.9</v>
      </c>
      <c r="C8" s="44" t="e">
        <f>1-('Ferti phyto'!D12/'SAU cheptel'!C2)</f>
        <v>#DIV/0!</v>
      </c>
      <c r="D8" s="165"/>
    </row>
    <row r="9" spans="1:4" x14ac:dyDescent="0.25">
      <c r="A9" s="46" t="s">
        <v>85</v>
      </c>
      <c r="B9" s="45">
        <v>0.9</v>
      </c>
      <c r="C9" s="44" t="e">
        <f>1-('Ferti phyto'!D13/'SAU cheptel'!C3)</f>
        <v>#DIV/0!</v>
      </c>
      <c r="D9" s="165"/>
    </row>
    <row r="10" spans="1:4" ht="24.75" thickBot="1" x14ac:dyDescent="0.3">
      <c r="A10" s="48" t="s">
        <v>86</v>
      </c>
      <c r="B10" s="49" t="s">
        <v>87</v>
      </c>
      <c r="C10" s="87" t="e">
        <f>AVERAGE('Ferti phyto'!C5,'Ferti phyto'!C6)</f>
        <v>#DIV/0!</v>
      </c>
      <c r="D10" s="166"/>
    </row>
    <row r="11" spans="1:4" ht="15.75" thickBot="1" x14ac:dyDescent="0.3">
      <c r="A11" s="103" t="s">
        <v>161</v>
      </c>
      <c r="B11" s="104" t="e">
        <f>C11/'SAU cheptel'!C14</f>
        <v>#DIV/0!</v>
      </c>
    </row>
    <row r="12" spans="1:4" x14ac:dyDescent="0.25">
      <c r="A12" s="21"/>
    </row>
    <row r="13" spans="1:4" x14ac:dyDescent="0.25">
      <c r="A13" s="21"/>
    </row>
    <row r="14" spans="1:4" x14ac:dyDescent="0.25">
      <c r="A14" s="21"/>
    </row>
    <row r="15" spans="1:4" x14ac:dyDescent="0.25">
      <c r="A15" s="21"/>
    </row>
    <row r="16" spans="1:4" x14ac:dyDescent="0.25">
      <c r="A16" s="21"/>
    </row>
    <row r="17" spans="1:1" x14ac:dyDescent="0.25">
      <c r="A17" s="21"/>
    </row>
    <row r="18" spans="1:1" x14ac:dyDescent="0.25">
      <c r="A18" s="21"/>
    </row>
    <row r="19" spans="1:1" x14ac:dyDescent="0.25">
      <c r="A19" s="21"/>
    </row>
    <row r="20" spans="1:1" x14ac:dyDescent="0.25">
      <c r="A20" s="21"/>
    </row>
    <row r="21" spans="1:1" x14ac:dyDescent="0.25">
      <c r="A21" s="21"/>
    </row>
    <row r="22" spans="1:1" x14ac:dyDescent="0.25">
      <c r="A22" s="21"/>
    </row>
    <row r="23" spans="1:1" x14ac:dyDescent="0.25">
      <c r="A23" s="21"/>
    </row>
    <row r="24" spans="1:1" x14ac:dyDescent="0.25">
      <c r="A24" s="21"/>
    </row>
    <row r="25" spans="1:1" x14ac:dyDescent="0.25">
      <c r="A25" s="21"/>
    </row>
    <row r="26" spans="1:1" x14ac:dyDescent="0.25">
      <c r="A26" s="21"/>
    </row>
    <row r="27" spans="1:1" x14ac:dyDescent="0.25">
      <c r="A27" s="21"/>
    </row>
  </sheetData>
  <mergeCells count="1">
    <mergeCell ref="D3:D10"/>
  </mergeCells>
  <pageMargins left="0.7" right="0.7" top="0.75" bottom="0.75" header="0.3" footer="0.3"/>
  <pageSetup paperSize="9" orientation="landscape" r:id="rId1"/>
  <headerFooter>
    <oddHeader>&amp;LDignostic PAEC
"Bassin versant de la Bave du Mamoul et de la Cère aval" - OC-BMC1&amp;C&amp;"-,Gras"&amp;16&amp;UCritères éligibilité&amp;R&amp;G</oddHeader>
  </headerFooter>
  <legacyDrawingHF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2:M39"/>
  <sheetViews>
    <sheetView view="pageLayout" topLeftCell="A10" zoomScaleNormal="100" workbookViewId="0">
      <selection activeCell="F29" sqref="F29"/>
    </sheetView>
  </sheetViews>
  <sheetFormatPr baseColWidth="10" defaultColWidth="45.85546875" defaultRowHeight="15" x14ac:dyDescent="0.25"/>
  <cols>
    <col min="1" max="1" width="7.5703125" customWidth="1"/>
    <col min="2" max="3" width="11" customWidth="1"/>
    <col min="4" max="4" width="8.85546875" customWidth="1"/>
    <col min="5" max="5" width="13.5703125" customWidth="1"/>
    <col min="6" max="6" width="17.140625" customWidth="1"/>
    <col min="7" max="8" width="13.5703125" customWidth="1"/>
    <col min="9" max="9" width="15.85546875" customWidth="1"/>
    <col min="10" max="11" width="28.42578125" customWidth="1"/>
    <col min="12" max="12" width="20.7109375" customWidth="1"/>
    <col min="13" max="13" width="40.42578125" customWidth="1"/>
  </cols>
  <sheetData>
    <row r="2" spans="1:13" ht="73.5" customHeight="1" x14ac:dyDescent="0.25">
      <c r="A2" s="37" t="s">
        <v>22</v>
      </c>
      <c r="B2" s="37" t="s">
        <v>139</v>
      </c>
      <c r="C2" s="37" t="s">
        <v>140</v>
      </c>
      <c r="D2" s="37" t="s">
        <v>23</v>
      </c>
      <c r="E2" s="37" t="s">
        <v>189</v>
      </c>
      <c r="F2" s="37" t="s">
        <v>195</v>
      </c>
      <c r="G2" s="37" t="s">
        <v>163</v>
      </c>
      <c r="H2" s="37" t="s">
        <v>196</v>
      </c>
      <c r="I2" s="37" t="s">
        <v>164</v>
      </c>
      <c r="J2" s="37" t="s">
        <v>197</v>
      </c>
      <c r="K2" s="37" t="s">
        <v>56</v>
      </c>
      <c r="L2" s="40" t="s">
        <v>67</v>
      </c>
      <c r="M2" s="22" t="s">
        <v>71</v>
      </c>
    </row>
    <row r="3" spans="1:13" ht="73.5" customHeight="1" x14ac:dyDescent="0.25">
      <c r="A3" s="109"/>
      <c r="B3" s="109"/>
      <c r="C3" s="109"/>
      <c r="D3" s="109"/>
      <c r="E3" s="109"/>
      <c r="F3" s="37" t="s">
        <v>191</v>
      </c>
      <c r="G3" s="37" t="s">
        <v>192</v>
      </c>
      <c r="H3" s="37" t="s">
        <v>193</v>
      </c>
      <c r="I3" s="37" t="s">
        <v>194</v>
      </c>
      <c r="J3" s="37" t="s">
        <v>191</v>
      </c>
      <c r="K3" s="109"/>
      <c r="L3" s="110"/>
      <c r="M3" s="111"/>
    </row>
    <row r="4" spans="1:13" ht="15.75" x14ac:dyDescent="0.25">
      <c r="A4" s="38"/>
      <c r="B4" s="38"/>
      <c r="C4" s="38"/>
      <c r="D4" s="38"/>
      <c r="E4" s="38"/>
      <c r="F4" s="38"/>
      <c r="G4" s="38"/>
      <c r="H4" s="38"/>
      <c r="I4" s="38"/>
      <c r="J4" s="38" t="e">
        <f>VLOOKUP(L4,'SAISIE Auto'!$A$2:$G$5,7,FALSE)</f>
        <v>#N/A</v>
      </c>
      <c r="K4" s="38"/>
      <c r="L4" s="86"/>
      <c r="M4" s="36"/>
    </row>
    <row r="5" spans="1:13" ht="15.75" x14ac:dyDescent="0.25">
      <c r="A5" s="38"/>
      <c r="B5" s="38"/>
      <c r="C5" s="38"/>
      <c r="D5" s="38"/>
      <c r="E5" s="38"/>
      <c r="F5" s="38"/>
      <c r="G5" s="38"/>
      <c r="H5" s="38"/>
      <c r="I5" s="38"/>
      <c r="J5" s="38" t="e">
        <f>VLOOKUP(L5,'SAISIE Auto'!$A$2:$G$5,7,FALSE)</f>
        <v>#N/A</v>
      </c>
      <c r="K5" s="38"/>
      <c r="L5" s="86"/>
      <c r="M5" s="38"/>
    </row>
    <row r="6" spans="1:13" ht="15.75" x14ac:dyDescent="0.25">
      <c r="A6" s="38"/>
      <c r="B6" s="38"/>
      <c r="C6" s="38"/>
      <c r="D6" s="38"/>
      <c r="E6" s="38"/>
      <c r="F6" s="38"/>
      <c r="G6" s="38"/>
      <c r="H6" s="38"/>
      <c r="I6" s="38"/>
      <c r="J6" s="38" t="e">
        <f>VLOOKUP(L6,'SAISIE Auto'!$A$2:$G$5,7,FALSE)</f>
        <v>#N/A</v>
      </c>
      <c r="K6" s="38"/>
      <c r="L6" s="86"/>
      <c r="M6" s="38"/>
    </row>
    <row r="7" spans="1:13" ht="15.75" x14ac:dyDescent="0.25">
      <c r="A7" s="38"/>
      <c r="B7" s="38"/>
      <c r="C7" s="38"/>
      <c r="D7" s="38"/>
      <c r="E7" s="38"/>
      <c r="F7" s="38"/>
      <c r="G7" s="38"/>
      <c r="H7" s="38"/>
      <c r="I7" s="38"/>
      <c r="J7" s="38" t="e">
        <f>VLOOKUP(L7,'SAISIE Auto'!$A$2:$G$5,7,FALSE)</f>
        <v>#N/A</v>
      </c>
      <c r="K7" s="38"/>
      <c r="L7" s="86"/>
      <c r="M7" s="38"/>
    </row>
    <row r="8" spans="1:13" ht="15.75" x14ac:dyDescent="0.25">
      <c r="A8" s="38"/>
      <c r="B8" s="38"/>
      <c r="C8" s="38"/>
      <c r="D8" s="38"/>
      <c r="E8" s="102"/>
      <c r="F8" s="38"/>
      <c r="G8" s="38"/>
      <c r="H8" s="38"/>
      <c r="I8" s="38"/>
      <c r="J8" s="38" t="e">
        <f>VLOOKUP(L8,'SAISIE Auto'!$A$2:$G$5,7,FALSE)</f>
        <v>#N/A</v>
      </c>
      <c r="K8" s="38"/>
      <c r="L8" s="86"/>
      <c r="M8" s="38"/>
    </row>
    <row r="9" spans="1:13" ht="15.75" x14ac:dyDescent="0.25">
      <c r="A9" s="38"/>
      <c r="B9" s="38"/>
      <c r="C9" s="38"/>
      <c r="D9" s="38"/>
      <c r="E9" s="38"/>
      <c r="F9" s="38"/>
      <c r="G9" s="38"/>
      <c r="H9" s="38"/>
      <c r="I9" s="38"/>
      <c r="J9" s="38" t="e">
        <f>VLOOKUP(L9,'SAISIE Auto'!$A$2:$G$5,7,FALSE)</f>
        <v>#N/A</v>
      </c>
      <c r="K9" s="38"/>
      <c r="L9" s="86"/>
      <c r="M9" s="38"/>
    </row>
    <row r="10" spans="1:13" ht="15.75" x14ac:dyDescent="0.25">
      <c r="A10" s="38"/>
      <c r="B10" s="38"/>
      <c r="C10" s="38"/>
      <c r="D10" s="38"/>
      <c r="E10" s="38"/>
      <c r="F10" s="38"/>
      <c r="G10" s="38"/>
      <c r="H10" s="38"/>
      <c r="I10" s="38"/>
      <c r="J10" s="38" t="e">
        <f>VLOOKUP(L10,'SAISIE Auto'!$A$2:$G$5,7,FALSE)</f>
        <v>#N/A</v>
      </c>
      <c r="K10" s="38"/>
      <c r="L10" s="86"/>
      <c r="M10" s="38"/>
    </row>
    <row r="11" spans="1:13" ht="15.75" x14ac:dyDescent="0.25">
      <c r="A11" s="38"/>
      <c r="B11" s="38"/>
      <c r="C11" s="38"/>
      <c r="D11" s="38"/>
      <c r="E11" s="102"/>
      <c r="F11" s="38"/>
      <c r="G11" s="38"/>
      <c r="H11" s="38"/>
      <c r="I11" s="38"/>
      <c r="J11" s="38" t="e">
        <f>VLOOKUP(L11,'SAISIE Auto'!$A$2:$G$5,7,FALSE)</f>
        <v>#N/A</v>
      </c>
      <c r="K11" s="38"/>
      <c r="L11" s="86"/>
      <c r="M11" s="38"/>
    </row>
    <row r="12" spans="1:13" ht="15.75" x14ac:dyDescent="0.25">
      <c r="A12" s="38"/>
      <c r="B12" s="38"/>
      <c r="C12" s="38"/>
      <c r="D12" s="38"/>
      <c r="E12" s="102"/>
      <c r="F12" s="38"/>
      <c r="G12" s="38"/>
      <c r="H12" s="38"/>
      <c r="I12" s="38"/>
      <c r="J12" s="38" t="e">
        <f>VLOOKUP(L12,'SAISIE Auto'!$A$2:$G$5,7,FALSE)</f>
        <v>#N/A</v>
      </c>
      <c r="K12" s="38"/>
      <c r="L12" s="86"/>
      <c r="M12" s="38"/>
    </row>
    <row r="13" spans="1:13" ht="15.75" x14ac:dyDescent="0.25">
      <c r="A13" s="38"/>
      <c r="B13" s="38"/>
      <c r="C13" s="38"/>
      <c r="D13" s="38"/>
      <c r="E13" s="38"/>
      <c r="F13" s="38"/>
      <c r="G13" s="38"/>
      <c r="H13" s="38"/>
      <c r="I13" s="38"/>
      <c r="J13" s="38" t="e">
        <f>VLOOKUP(L13,'SAISIE Auto'!$A$2:$G$5,7,FALSE)</f>
        <v>#N/A</v>
      </c>
      <c r="K13" s="38"/>
      <c r="L13" s="86"/>
      <c r="M13" s="38"/>
    </row>
    <row r="14" spans="1:13" ht="15.75" x14ac:dyDescent="0.25">
      <c r="A14" s="38"/>
      <c r="B14" s="38"/>
      <c r="C14" s="38"/>
      <c r="D14" s="38"/>
      <c r="E14" s="38"/>
      <c r="F14" s="38"/>
      <c r="G14" s="38"/>
      <c r="H14" s="38"/>
      <c r="I14" s="38"/>
      <c r="J14" s="38" t="e">
        <f>VLOOKUP(L14,'SAISIE Auto'!$A$2:$G$5,7,FALSE)</f>
        <v>#N/A</v>
      </c>
      <c r="K14" s="38"/>
      <c r="L14" s="86"/>
      <c r="M14" s="38"/>
    </row>
    <row r="15" spans="1:13" ht="15.75" x14ac:dyDescent="0.25">
      <c r="A15" s="38"/>
      <c r="B15" s="38"/>
      <c r="C15" s="38"/>
      <c r="D15" s="38"/>
      <c r="E15" s="102"/>
      <c r="F15" s="38"/>
      <c r="G15" s="38"/>
      <c r="H15" s="38"/>
      <c r="I15" s="38"/>
      <c r="J15" s="38" t="e">
        <f>VLOOKUP(L15,'SAISIE Auto'!$A$2:$G$5,7,FALSE)</f>
        <v>#N/A</v>
      </c>
      <c r="K15" s="38"/>
      <c r="L15" s="86"/>
      <c r="M15" s="38"/>
    </row>
    <row r="16" spans="1:13" ht="15.75" x14ac:dyDescent="0.25">
      <c r="A16" s="38"/>
      <c r="B16" s="38"/>
      <c r="C16" s="38"/>
      <c r="D16" s="38"/>
      <c r="E16" s="38"/>
      <c r="F16" s="38"/>
      <c r="G16" s="38"/>
      <c r="H16" s="38"/>
      <c r="I16" s="38"/>
      <c r="J16" s="38" t="e">
        <f>VLOOKUP(L16,'SAISIE Auto'!$A$2:$G$5,7,FALSE)</f>
        <v>#N/A</v>
      </c>
      <c r="K16" s="38"/>
      <c r="L16" s="86"/>
      <c r="M16" s="38"/>
    </row>
    <row r="17" spans="1:13" ht="15.75" x14ac:dyDescent="0.25">
      <c r="A17" s="38"/>
      <c r="B17" s="38"/>
      <c r="C17" s="38"/>
      <c r="D17" s="38"/>
      <c r="E17" s="38"/>
      <c r="F17" s="38"/>
      <c r="G17" s="38"/>
      <c r="H17" s="38"/>
      <c r="I17" s="38"/>
      <c r="J17" s="38" t="e">
        <f>VLOOKUP(L17,'SAISIE Auto'!$A$2:$G$5,7,FALSE)</f>
        <v>#N/A</v>
      </c>
      <c r="K17" s="38"/>
      <c r="L17" s="86"/>
      <c r="M17" s="38"/>
    </row>
    <row r="18" spans="1:13" ht="15.75" x14ac:dyDescent="0.25">
      <c r="A18" s="38"/>
      <c r="B18" s="38"/>
      <c r="C18" s="38"/>
      <c r="D18" s="38"/>
      <c r="E18" s="102"/>
      <c r="F18" s="38"/>
      <c r="G18" s="38"/>
      <c r="H18" s="38"/>
      <c r="I18" s="38"/>
      <c r="J18" s="38" t="e">
        <f>VLOOKUP(L18,'SAISIE Auto'!$A$2:$G$5,7,FALSE)</f>
        <v>#N/A</v>
      </c>
      <c r="K18" s="38"/>
      <c r="L18" s="86"/>
      <c r="M18" s="38"/>
    </row>
    <row r="19" spans="1:13" ht="15.75" x14ac:dyDescent="0.25">
      <c r="A19" s="38"/>
      <c r="B19" s="38"/>
      <c r="C19" s="38"/>
      <c r="D19" s="38"/>
      <c r="E19" s="38"/>
      <c r="F19" s="38"/>
      <c r="G19" s="38"/>
      <c r="H19" s="38"/>
      <c r="I19" s="38"/>
      <c r="J19" s="38" t="e">
        <f>VLOOKUP(L19,'SAISIE Auto'!$A$2:$G$5,7,FALSE)</f>
        <v>#N/A</v>
      </c>
      <c r="K19" s="38"/>
      <c r="L19" s="86"/>
      <c r="M19" s="38"/>
    </row>
    <row r="20" spans="1:13" ht="15.75" x14ac:dyDescent="0.25">
      <c r="A20" s="38"/>
      <c r="B20" s="38"/>
      <c r="C20" s="39"/>
      <c r="D20" s="38"/>
      <c r="E20" s="38"/>
      <c r="F20" s="39"/>
      <c r="G20" s="39"/>
      <c r="H20" s="39"/>
      <c r="I20" s="39"/>
      <c r="J20" s="38" t="e">
        <f>VLOOKUP(L20,'SAISIE Auto'!$A$2:$G$5,7,FALSE)</f>
        <v>#N/A</v>
      </c>
      <c r="K20" s="38"/>
      <c r="L20" s="86"/>
      <c r="M20" s="39"/>
    </row>
    <row r="21" spans="1:13" ht="15.75" x14ac:dyDescent="0.25">
      <c r="A21" s="38"/>
      <c r="B21" s="38"/>
      <c r="C21" s="39"/>
      <c r="D21" s="38"/>
      <c r="E21" s="38"/>
      <c r="F21" s="39"/>
      <c r="G21" s="39"/>
      <c r="H21" s="39"/>
      <c r="I21" s="39"/>
      <c r="J21" s="38" t="e">
        <f>VLOOKUP(L21,'SAISIE Auto'!$A$2:$G$5,7,FALSE)</f>
        <v>#N/A</v>
      </c>
      <c r="K21" s="38"/>
      <c r="L21" s="86"/>
      <c r="M21" s="39"/>
    </row>
    <row r="22" spans="1:13" ht="15.75" x14ac:dyDescent="0.25">
      <c r="A22" s="38"/>
      <c r="B22" s="38"/>
      <c r="C22" s="39"/>
      <c r="D22" s="38"/>
      <c r="E22" s="38"/>
      <c r="F22" s="39"/>
      <c r="G22" s="39"/>
      <c r="H22" s="39"/>
      <c r="I22" s="39"/>
      <c r="J22" s="38" t="e">
        <f>VLOOKUP(L22,'SAISIE Auto'!$A$2:$G$5,7,FALSE)</f>
        <v>#N/A</v>
      </c>
      <c r="K22" s="38"/>
      <c r="L22" s="86"/>
      <c r="M22" s="39"/>
    </row>
    <row r="23" spans="1:13" ht="15.75" x14ac:dyDescent="0.25">
      <c r="A23" s="38"/>
      <c r="B23" s="38"/>
      <c r="C23" s="39"/>
      <c r="D23" s="38"/>
      <c r="E23" s="38"/>
      <c r="F23" s="39"/>
      <c r="G23" s="39"/>
      <c r="H23" s="39"/>
      <c r="I23" s="39"/>
      <c r="J23" s="38" t="e">
        <f>VLOOKUP(L23,'SAISIE Auto'!$A$2:$G$5,7,FALSE)</f>
        <v>#N/A</v>
      </c>
      <c r="K23" s="38"/>
      <c r="L23" s="86"/>
      <c r="M23" s="39"/>
    </row>
    <row r="24" spans="1:13" ht="15.75" x14ac:dyDescent="0.25">
      <c r="A24" s="38"/>
      <c r="B24" s="38"/>
      <c r="C24" s="39"/>
      <c r="D24" s="38"/>
      <c r="E24" s="38"/>
      <c r="F24" s="39"/>
      <c r="G24" s="39"/>
      <c r="H24" s="39"/>
      <c r="I24" s="39"/>
      <c r="J24" s="38" t="e">
        <f>VLOOKUP(L24,'SAISIE Auto'!$A$2:$G$5,7,FALSE)</f>
        <v>#N/A</v>
      </c>
      <c r="K24" s="38"/>
      <c r="L24" s="86"/>
      <c r="M24" s="39"/>
    </row>
    <row r="25" spans="1:13" ht="15.75" x14ac:dyDescent="0.25">
      <c r="A25" s="38"/>
      <c r="B25" s="38"/>
      <c r="C25" s="39"/>
      <c r="D25" s="38"/>
      <c r="E25" s="38"/>
      <c r="F25" s="39"/>
      <c r="G25" s="39"/>
      <c r="H25" s="39"/>
      <c r="I25" s="39"/>
      <c r="J25" s="38" t="e">
        <f>VLOOKUP(L25,'SAISIE Auto'!$A$2:$G$5,7,FALSE)</f>
        <v>#N/A</v>
      </c>
      <c r="K25" s="38"/>
      <c r="L25" s="86"/>
      <c r="M25" s="39"/>
    </row>
    <row r="26" spans="1:13" ht="15.75" x14ac:dyDescent="0.25">
      <c r="A26" s="38"/>
      <c r="B26" s="38"/>
      <c r="C26" s="39"/>
      <c r="D26" s="38"/>
      <c r="E26" s="38"/>
      <c r="F26" s="39"/>
      <c r="G26" s="39"/>
      <c r="H26" s="39"/>
      <c r="I26" s="39"/>
      <c r="J26" s="38" t="e">
        <f>VLOOKUP(L26,'SAISIE Auto'!$A$2:$G$5,7,FALSE)</f>
        <v>#N/A</v>
      </c>
      <c r="K26" s="38"/>
      <c r="L26" s="86"/>
      <c r="M26" s="39"/>
    </row>
    <row r="27" spans="1:13" ht="15.75" x14ac:dyDescent="0.25">
      <c r="A27" s="38"/>
      <c r="B27" s="38"/>
      <c r="C27" s="39"/>
      <c r="D27" s="38"/>
      <c r="E27" s="38"/>
      <c r="F27" s="39"/>
      <c r="G27" s="39"/>
      <c r="H27" s="39"/>
      <c r="I27" s="39"/>
      <c r="J27" s="38" t="e">
        <f>VLOOKUP(L27,'SAISIE Auto'!$A$2:$G$5,7,FALSE)</f>
        <v>#N/A</v>
      </c>
      <c r="K27" s="38"/>
      <c r="L27" s="86"/>
      <c r="M27" s="39"/>
    </row>
    <row r="28" spans="1:13" ht="15.75" x14ac:dyDescent="0.25">
      <c r="A28" s="38"/>
      <c r="B28" s="38"/>
      <c r="C28" s="39"/>
      <c r="D28" s="38"/>
      <c r="E28" s="38"/>
      <c r="F28" s="39"/>
      <c r="G28" s="39"/>
      <c r="H28" s="39"/>
      <c r="I28" s="39"/>
      <c r="J28" s="38" t="e">
        <f>VLOOKUP(L28,'SAISIE Auto'!$A$2:$G$5,7,FALSE)</f>
        <v>#N/A</v>
      </c>
      <c r="K28" s="38"/>
      <c r="L28" s="86"/>
      <c r="M28" s="39"/>
    </row>
    <row r="29" spans="1:13" ht="15.75" x14ac:dyDescent="0.25">
      <c r="A29" s="5"/>
      <c r="B29" s="5"/>
      <c r="C29" s="2"/>
      <c r="D29" s="2"/>
      <c r="E29" s="2"/>
      <c r="F29" s="2"/>
      <c r="G29" s="2"/>
      <c r="H29" s="2"/>
      <c r="I29" s="2"/>
      <c r="J29" s="38" t="e">
        <f>VLOOKUP(L29,'SAISIE Auto'!$A$2:$G$5,7,FALSE)</f>
        <v>#N/A</v>
      </c>
      <c r="K29" s="38"/>
      <c r="L29" s="86"/>
      <c r="M29" s="2"/>
    </row>
    <row r="30" spans="1:13" ht="15.75" x14ac:dyDescent="0.25">
      <c r="A30" s="5"/>
      <c r="B30" s="5"/>
      <c r="C30" s="2"/>
      <c r="D30" s="2"/>
      <c r="E30" s="2"/>
      <c r="F30" s="2"/>
      <c r="G30" s="2"/>
      <c r="H30" s="2"/>
      <c r="I30" s="2"/>
      <c r="J30" s="38" t="e">
        <f>VLOOKUP(L30,'SAISIE Auto'!$A$2:$G$5,7,FALSE)</f>
        <v>#N/A</v>
      </c>
      <c r="K30" s="38"/>
      <c r="L30" s="86"/>
      <c r="M30" s="2"/>
    </row>
    <row r="31" spans="1:13" ht="15.75" x14ac:dyDescent="0.25">
      <c r="A31" s="5"/>
      <c r="B31" s="5"/>
      <c r="C31" s="2"/>
      <c r="D31" s="2"/>
      <c r="E31" s="2"/>
      <c r="F31" s="2"/>
      <c r="G31" s="2"/>
      <c r="H31" s="2"/>
      <c r="I31" s="2"/>
      <c r="J31" s="38" t="e">
        <f>VLOOKUP(L31,'SAISIE Auto'!$A$2:$G$5,7,FALSE)</f>
        <v>#N/A</v>
      </c>
      <c r="K31" s="38"/>
      <c r="L31" s="86"/>
      <c r="M31" s="2"/>
    </row>
    <row r="32" spans="1:13" ht="15.75" x14ac:dyDescent="0.25">
      <c r="A32" s="5"/>
      <c r="B32" s="5"/>
      <c r="C32" s="2"/>
      <c r="D32" s="2"/>
      <c r="E32" s="2"/>
      <c r="F32" s="2"/>
      <c r="G32" s="2"/>
      <c r="H32" s="2"/>
      <c r="I32" s="2"/>
      <c r="J32" s="38" t="e">
        <f>VLOOKUP(L32,'SAISIE Auto'!$A$2:$G$5,7,FALSE)</f>
        <v>#N/A</v>
      </c>
      <c r="K32" s="38"/>
      <c r="L32" s="86"/>
      <c r="M32" s="2"/>
    </row>
    <row r="33" spans="1:13" ht="15.75" x14ac:dyDescent="0.25">
      <c r="A33" s="2"/>
      <c r="B33" s="2"/>
      <c r="C33" s="2"/>
      <c r="D33" s="2"/>
      <c r="E33" s="2"/>
      <c r="F33" s="2"/>
      <c r="G33" s="2"/>
      <c r="H33" s="2"/>
      <c r="I33" s="2"/>
      <c r="J33" s="38" t="e">
        <f>VLOOKUP(L33,'SAISIE Auto'!$A$2:$G$5,7,FALSE)</f>
        <v>#N/A</v>
      </c>
      <c r="K33" s="38"/>
      <c r="L33" s="86"/>
      <c r="M33" s="2"/>
    </row>
    <row r="34" spans="1:13" ht="15.75" x14ac:dyDescent="0.25">
      <c r="A34" s="2"/>
      <c r="B34" s="2"/>
      <c r="C34" s="2"/>
      <c r="D34" s="2"/>
      <c r="E34" s="2"/>
      <c r="F34" s="2"/>
      <c r="G34" s="2"/>
      <c r="H34" s="2"/>
      <c r="I34" s="2"/>
      <c r="J34" s="38" t="e">
        <f>VLOOKUP(L34,'SAISIE Auto'!$A$2:$G$5,7,FALSE)</f>
        <v>#N/A</v>
      </c>
      <c r="K34" s="38"/>
      <c r="L34" s="86"/>
      <c r="M34" s="2"/>
    </row>
    <row r="35" spans="1:13" ht="15.75" x14ac:dyDescent="0.25">
      <c r="A35" s="2"/>
      <c r="B35" s="2"/>
      <c r="C35" s="2"/>
      <c r="D35" s="2"/>
      <c r="E35" s="2"/>
      <c r="F35" s="2"/>
      <c r="G35" s="2"/>
      <c r="H35" s="2"/>
      <c r="I35" s="2"/>
      <c r="J35" s="38" t="e">
        <f>VLOOKUP(L35,'SAISIE Auto'!$A$2:$G$5,7,FALSE)</f>
        <v>#N/A</v>
      </c>
      <c r="K35" s="38"/>
      <c r="L35" s="86"/>
      <c r="M35" s="2"/>
    </row>
    <row r="36" spans="1:13" ht="15.75" x14ac:dyDescent="0.25">
      <c r="A36" s="2"/>
      <c r="B36" s="2"/>
      <c r="C36" s="2"/>
      <c r="D36" s="2"/>
      <c r="E36" s="2"/>
      <c r="F36" s="2"/>
      <c r="G36" s="2"/>
      <c r="H36" s="2"/>
      <c r="I36" s="2"/>
      <c r="J36" s="38" t="e">
        <f>VLOOKUP(L36,'SAISIE Auto'!$A$2:$G$5,7,FALSE)</f>
        <v>#N/A</v>
      </c>
      <c r="K36" s="38"/>
      <c r="L36" s="86"/>
      <c r="M36" s="2"/>
    </row>
    <row r="37" spans="1:13" x14ac:dyDescent="0.25">
      <c r="C37" s="20" t="s">
        <v>27</v>
      </c>
      <c r="D37" s="20">
        <f>SUM(D4:D25)</f>
        <v>0</v>
      </c>
    </row>
    <row r="38" spans="1:13" x14ac:dyDescent="0.25">
      <c r="C38" s="108"/>
      <c r="D38" s="108"/>
    </row>
    <row r="39" spans="1:13" x14ac:dyDescent="0.25">
      <c r="C39" s="108"/>
      <c r="D39" s="108"/>
    </row>
  </sheetData>
  <sortState xmlns:xlrd2="http://schemas.microsoft.com/office/spreadsheetml/2017/richdata2" ref="A5:N20">
    <sortCondition ref="A5:A20"/>
  </sortState>
  <phoneticPr fontId="7" type="noConversion"/>
  <pageMargins left="0.23622047244094491" right="0.23622047244094491" top="0.74803149606299213" bottom="0.74803149606299213" header="0.31496062992125984" footer="0.31496062992125984"/>
  <pageSetup paperSize="9" scale="62" fitToHeight="0" orientation="landscape" r:id="rId1"/>
  <headerFooter>
    <oddHeader>&amp;LDignostic PAEC
"Bassin versant de la Bave du Mamoul et de la Cère aval" - OC-BMC1&amp;C&amp;"-,Gras"&amp;16&amp;UPropositions de mesures et préconisations&amp;R&amp;G</oddHeader>
  </headerFooter>
  <legacyDrawingHF r:id="rId2"/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 xr:uid="{00000000-0002-0000-0600-000000000000}">
          <x14:formula1>
            <xm:f>'SAISIE Auto'!$A$2:$A$5</xm:f>
          </x14:formula1>
          <xm:sqref>L4:L36</xm:sqref>
        </x14:dataValidation>
      </x14:dataValidation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B2:I15"/>
  <sheetViews>
    <sheetView tabSelected="1" view="pageLayout" zoomScaleNormal="100" workbookViewId="0">
      <selection activeCell="J7" sqref="J7"/>
    </sheetView>
  </sheetViews>
  <sheetFormatPr baseColWidth="10" defaultRowHeight="15" x14ac:dyDescent="0.25"/>
  <cols>
    <col min="7" max="7" width="12.85546875" customWidth="1"/>
    <col min="8" max="8" width="14.7109375" customWidth="1"/>
  </cols>
  <sheetData>
    <row r="2" spans="2:9" ht="30" x14ac:dyDescent="0.25">
      <c r="B2" s="15" t="s">
        <v>60</v>
      </c>
      <c r="C2" s="15" t="s">
        <v>61</v>
      </c>
      <c r="D2" s="15" t="s">
        <v>62</v>
      </c>
      <c r="E2" s="15" t="s">
        <v>63</v>
      </c>
      <c r="F2" s="15" t="s">
        <v>64</v>
      </c>
      <c r="G2" s="15" t="s">
        <v>44</v>
      </c>
      <c r="H2" s="15" t="s">
        <v>59</v>
      </c>
    </row>
    <row r="3" spans="2:9" x14ac:dyDescent="0.25">
      <c r="B3" s="2"/>
      <c r="C3" s="2"/>
      <c r="D3" s="23"/>
      <c r="E3" s="23"/>
      <c r="F3" s="2">
        <f>E3-D3</f>
        <v>0</v>
      </c>
      <c r="G3" s="2"/>
      <c r="H3" s="112" t="e">
        <f>((G3*F3)/C3)/365</f>
        <v>#DIV/0!</v>
      </c>
      <c r="I3" s="113"/>
    </row>
    <row r="4" spans="2:9" x14ac:dyDescent="0.25">
      <c r="B4" s="2"/>
      <c r="C4" s="2"/>
      <c r="D4" s="23"/>
      <c r="E4" s="23"/>
      <c r="F4" s="2">
        <f>E4-D4</f>
        <v>0</v>
      </c>
      <c r="G4" s="2"/>
      <c r="H4" s="112" t="e">
        <f t="shared" ref="H4:H15" si="0">((G4*F4)/C4)/365</f>
        <v>#DIV/0!</v>
      </c>
      <c r="I4" s="113"/>
    </row>
    <row r="5" spans="2:9" x14ac:dyDescent="0.25">
      <c r="B5" s="2"/>
      <c r="C5" s="2"/>
      <c r="D5" s="23"/>
      <c r="E5" s="23"/>
      <c r="F5" s="2">
        <f t="shared" ref="F5:F15" si="1">E5-D5</f>
        <v>0</v>
      </c>
      <c r="G5" s="2"/>
      <c r="H5" s="112" t="e">
        <f t="shared" si="0"/>
        <v>#DIV/0!</v>
      </c>
      <c r="I5" s="113"/>
    </row>
    <row r="6" spans="2:9" x14ac:dyDescent="0.25">
      <c r="B6" s="2"/>
      <c r="C6" s="2"/>
      <c r="D6" s="23"/>
      <c r="E6" s="23"/>
      <c r="F6" s="2">
        <f t="shared" si="1"/>
        <v>0</v>
      </c>
      <c r="G6" s="2"/>
      <c r="H6" s="112" t="e">
        <f t="shared" si="0"/>
        <v>#DIV/0!</v>
      </c>
      <c r="I6" s="113"/>
    </row>
    <row r="7" spans="2:9" x14ac:dyDescent="0.25">
      <c r="B7" s="2"/>
      <c r="C7" s="2"/>
      <c r="D7" s="23"/>
      <c r="E7" s="23"/>
      <c r="F7" s="2">
        <f t="shared" si="1"/>
        <v>0</v>
      </c>
      <c r="G7" s="2"/>
      <c r="H7" s="112" t="e">
        <f t="shared" si="0"/>
        <v>#DIV/0!</v>
      </c>
      <c r="I7" s="113"/>
    </row>
    <row r="8" spans="2:9" x14ac:dyDescent="0.25">
      <c r="B8" s="2"/>
      <c r="C8" s="2"/>
      <c r="D8" s="23"/>
      <c r="E8" s="23"/>
      <c r="F8" s="2">
        <f t="shared" si="1"/>
        <v>0</v>
      </c>
      <c r="G8" s="2"/>
      <c r="H8" s="112" t="e">
        <f t="shared" si="0"/>
        <v>#DIV/0!</v>
      </c>
      <c r="I8" s="113"/>
    </row>
    <row r="9" spans="2:9" x14ac:dyDescent="0.25">
      <c r="B9" s="2"/>
      <c r="C9" s="2"/>
      <c r="D9" s="23"/>
      <c r="E9" s="23"/>
      <c r="F9" s="2">
        <f t="shared" si="1"/>
        <v>0</v>
      </c>
      <c r="G9" s="2"/>
      <c r="H9" s="112" t="e">
        <f t="shared" si="0"/>
        <v>#DIV/0!</v>
      </c>
      <c r="I9" s="113"/>
    </row>
    <row r="10" spans="2:9" x14ac:dyDescent="0.25">
      <c r="B10" s="2"/>
      <c r="C10" s="2"/>
      <c r="D10" s="23"/>
      <c r="E10" s="23"/>
      <c r="F10" s="2">
        <f t="shared" si="1"/>
        <v>0</v>
      </c>
      <c r="G10" s="2"/>
      <c r="H10" s="112" t="e">
        <f t="shared" si="0"/>
        <v>#DIV/0!</v>
      </c>
      <c r="I10" s="113"/>
    </row>
    <row r="11" spans="2:9" x14ac:dyDescent="0.25">
      <c r="B11" s="2"/>
      <c r="C11" s="2"/>
      <c r="D11" s="23"/>
      <c r="E11" s="23"/>
      <c r="F11" s="2">
        <f t="shared" si="1"/>
        <v>0</v>
      </c>
      <c r="G11" s="2"/>
      <c r="H11" s="112" t="e">
        <f t="shared" si="0"/>
        <v>#DIV/0!</v>
      </c>
      <c r="I11" s="113"/>
    </row>
    <row r="12" spans="2:9" x14ac:dyDescent="0.25">
      <c r="B12" s="2"/>
      <c r="C12" s="2"/>
      <c r="D12" s="23"/>
      <c r="E12" s="23"/>
      <c r="F12" s="2">
        <f t="shared" si="1"/>
        <v>0</v>
      </c>
      <c r="G12" s="2"/>
      <c r="H12" s="112" t="e">
        <f t="shared" si="0"/>
        <v>#DIV/0!</v>
      </c>
      <c r="I12" s="113"/>
    </row>
    <row r="13" spans="2:9" x14ac:dyDescent="0.25">
      <c r="B13" s="2"/>
      <c r="C13" s="2"/>
      <c r="D13" s="23"/>
      <c r="E13" s="23"/>
      <c r="F13" s="2">
        <f t="shared" si="1"/>
        <v>0</v>
      </c>
      <c r="G13" s="2"/>
      <c r="H13" s="112" t="e">
        <f t="shared" si="0"/>
        <v>#DIV/0!</v>
      </c>
      <c r="I13" s="113"/>
    </row>
    <row r="14" spans="2:9" x14ac:dyDescent="0.25">
      <c r="B14" s="2"/>
      <c r="C14" s="2"/>
      <c r="D14" s="23"/>
      <c r="E14" s="23"/>
      <c r="F14" s="2">
        <f t="shared" si="1"/>
        <v>0</v>
      </c>
      <c r="G14" s="2"/>
      <c r="H14" s="112" t="e">
        <f t="shared" si="0"/>
        <v>#DIV/0!</v>
      </c>
      <c r="I14" s="113"/>
    </row>
    <row r="15" spans="2:9" x14ac:dyDescent="0.25">
      <c r="B15" s="2"/>
      <c r="C15" s="2"/>
      <c r="D15" s="23"/>
      <c r="E15" s="23"/>
      <c r="F15" s="2">
        <f t="shared" si="1"/>
        <v>0</v>
      </c>
      <c r="G15" s="2"/>
      <c r="H15" s="112" t="e">
        <f t="shared" si="0"/>
        <v>#DIV/0!</v>
      </c>
      <c r="I15" s="113"/>
    </row>
  </sheetData>
  <pageMargins left="0.7" right="0.7" top="0.75" bottom="0.75" header="0.3" footer="0.3"/>
  <pageSetup paperSize="9" orientation="landscape" r:id="rId1"/>
  <headerFooter>
    <oddHeader>&amp;C&amp;"-,Gras"&amp;16Taux de chargements&amp;R&amp;G</oddHeader>
  </headerFooter>
  <legacyDrawingHF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2:I21"/>
  <sheetViews>
    <sheetView view="pageLayout" zoomScaleNormal="100" workbookViewId="0">
      <selection activeCell="J10" sqref="J10"/>
    </sheetView>
  </sheetViews>
  <sheetFormatPr baseColWidth="10" defaultRowHeight="15" x14ac:dyDescent="0.25"/>
  <cols>
    <col min="1" max="1" width="18.85546875" customWidth="1"/>
    <col min="2" max="2" width="17.7109375" customWidth="1"/>
    <col min="7" max="7" width="12.42578125" customWidth="1"/>
  </cols>
  <sheetData>
    <row r="2" spans="1:9" ht="44.25" customHeight="1" x14ac:dyDescent="0.25">
      <c r="A2" s="22" t="s">
        <v>55</v>
      </c>
      <c r="B2" s="85" t="s">
        <v>67</v>
      </c>
      <c r="C2" s="167" t="s">
        <v>53</v>
      </c>
      <c r="D2" s="168"/>
      <c r="E2" s="169"/>
      <c r="F2" s="22" t="s">
        <v>26</v>
      </c>
      <c r="G2" s="22" t="s">
        <v>54</v>
      </c>
      <c r="H2" s="170" t="s">
        <v>25</v>
      </c>
      <c r="I2" s="171"/>
    </row>
    <row r="3" spans="1:9" ht="39" customHeight="1" x14ac:dyDescent="0.25">
      <c r="A3" s="24" t="e">
        <f>VLOOKUP(B3,'SAISIE Auto'!$A$2:$G$5,4,FALSE)</f>
        <v>#N/A</v>
      </c>
      <c r="B3" s="32"/>
      <c r="C3" s="172" t="e">
        <f>VLOOKUP(B3,'SAISIE Auto'!$A$2:$G$5,4,FALSE)</f>
        <v>#N/A</v>
      </c>
      <c r="D3" s="172"/>
      <c r="E3" s="172"/>
      <c r="F3" s="26"/>
      <c r="G3" s="15" t="e">
        <f>VLOOKUP(B3,'SAISIE Auto'!$A$2:$G$5,6,FALSE)</f>
        <v>#N/A</v>
      </c>
      <c r="H3" s="173" t="e">
        <f>G3*F3</f>
        <v>#N/A</v>
      </c>
      <c r="I3" s="173"/>
    </row>
    <row r="4" spans="1:9" ht="28.35" customHeight="1" x14ac:dyDescent="0.25">
      <c r="A4" s="24"/>
      <c r="B4" s="32"/>
      <c r="C4" s="172" t="e">
        <f>VLOOKUP(B4,'SAISIE Auto'!$A$2:$G$5,4,FALSE)</f>
        <v>#N/A</v>
      </c>
      <c r="D4" s="172"/>
      <c r="E4" s="172"/>
      <c r="F4" s="26"/>
      <c r="G4" s="15" t="e">
        <f>VLOOKUP(B4,'SAISIE Auto'!$A$2:$G$5,6,FALSE)</f>
        <v>#N/A</v>
      </c>
      <c r="H4" s="173" t="e">
        <f t="shared" ref="H4:H6" si="0">G4*F4</f>
        <v>#N/A</v>
      </c>
      <c r="I4" s="173"/>
    </row>
    <row r="5" spans="1:9" ht="28.35" customHeight="1" x14ac:dyDescent="0.25">
      <c r="A5" s="24"/>
      <c r="B5" s="32"/>
      <c r="C5" s="172" t="e">
        <f>VLOOKUP(B5,'SAISIE Auto'!$A$2:$G$5,4,FALSE)</f>
        <v>#N/A</v>
      </c>
      <c r="D5" s="172"/>
      <c r="E5" s="172"/>
      <c r="F5" s="26"/>
      <c r="G5" s="15" t="e">
        <f>VLOOKUP(B5,'SAISIE Auto'!$A$2:$G$5,6,FALSE)</f>
        <v>#N/A</v>
      </c>
      <c r="H5" s="173" t="e">
        <f t="shared" si="0"/>
        <v>#N/A</v>
      </c>
      <c r="I5" s="173"/>
    </row>
    <row r="6" spans="1:9" ht="28.35" customHeight="1" x14ac:dyDescent="0.25">
      <c r="A6" s="16"/>
      <c r="B6" s="32"/>
      <c r="C6" s="172" t="e">
        <f>VLOOKUP(B6,'SAISIE Auto'!$A$2:$G$5,4,FALSE)</f>
        <v>#N/A</v>
      </c>
      <c r="D6" s="172"/>
      <c r="E6" s="172"/>
      <c r="F6" s="26"/>
      <c r="G6" s="15" t="e">
        <f>VLOOKUP(B6,'SAISIE Auto'!$A$2:$G$5,6,FALSE)</f>
        <v>#N/A</v>
      </c>
      <c r="H6" s="173" t="e">
        <f t="shared" si="0"/>
        <v>#N/A</v>
      </c>
      <c r="I6" s="173"/>
    </row>
    <row r="7" spans="1:9" x14ac:dyDescent="0.25">
      <c r="A7" s="21"/>
      <c r="B7" s="21"/>
      <c r="C7" s="21"/>
      <c r="D7" s="21"/>
      <c r="E7" s="27" t="s">
        <v>27</v>
      </c>
      <c r="F7" s="28">
        <f>SUM(F3:F5)</f>
        <v>0</v>
      </c>
      <c r="G7" s="29"/>
      <c r="H7" s="198" t="e">
        <f>IF(SUM(H3:I5)&gt;10000,10000,(SUM(H3:I5)))</f>
        <v>#N/A</v>
      </c>
      <c r="I7" s="199"/>
    </row>
    <row r="8" spans="1:9" ht="14.25" customHeight="1" thickBot="1" x14ac:dyDescent="0.3">
      <c r="A8" s="21"/>
      <c r="B8" s="21"/>
      <c r="C8" s="21"/>
      <c r="D8" s="21"/>
      <c r="E8" s="25" t="s">
        <v>28</v>
      </c>
      <c r="F8" s="30"/>
      <c r="G8" s="31"/>
      <c r="H8" s="200" t="e">
        <f>H7*5</f>
        <v>#N/A</v>
      </c>
      <c r="I8" s="201"/>
    </row>
    <row r="9" spans="1:9" ht="15.75" thickBot="1" x14ac:dyDescent="0.3">
      <c r="A9" s="192" t="s">
        <v>68</v>
      </c>
      <c r="B9" s="193"/>
      <c r="C9" s="193"/>
      <c r="D9" s="193"/>
      <c r="E9" s="193"/>
      <c r="F9" s="193"/>
      <c r="G9" s="193"/>
      <c r="H9" s="193"/>
      <c r="I9" s="194"/>
    </row>
    <row r="10" spans="1:9" ht="33.75" customHeight="1" thickBot="1" x14ac:dyDescent="0.3">
      <c r="A10" s="183" t="s">
        <v>198</v>
      </c>
      <c r="B10" s="184"/>
      <c r="C10" s="184"/>
      <c r="D10" s="184"/>
      <c r="E10" s="184"/>
      <c r="F10" s="184"/>
      <c r="G10" s="184"/>
      <c r="H10" s="184"/>
      <c r="I10" s="185"/>
    </row>
    <row r="11" spans="1:9" ht="15.75" thickBot="1" x14ac:dyDescent="0.3">
      <c r="A11" s="192" t="s">
        <v>69</v>
      </c>
      <c r="B11" s="193"/>
      <c r="C11" s="193"/>
      <c r="D11" s="193"/>
      <c r="E11" s="193"/>
      <c r="F11" s="193"/>
      <c r="G11" s="193"/>
      <c r="H11" s="193"/>
      <c r="I11" s="194"/>
    </row>
    <row r="12" spans="1:9" ht="18" customHeight="1" thickBot="1" x14ac:dyDescent="0.3">
      <c r="A12" s="186"/>
      <c r="B12" s="187"/>
      <c r="C12" s="187"/>
      <c r="D12" s="187"/>
      <c r="E12" s="187"/>
      <c r="F12" s="187"/>
      <c r="G12" s="187"/>
      <c r="H12" s="187"/>
      <c r="I12" s="188"/>
    </row>
    <row r="13" spans="1:9" ht="15.75" thickBot="1" x14ac:dyDescent="0.3">
      <c r="A13" s="195" t="s">
        <v>70</v>
      </c>
      <c r="B13" s="196"/>
      <c r="C13" s="196"/>
      <c r="D13" s="196"/>
      <c r="E13" s="196"/>
      <c r="F13" s="196"/>
      <c r="G13" s="196"/>
      <c r="H13" s="196"/>
      <c r="I13" s="197"/>
    </row>
    <row r="14" spans="1:9" ht="59.25" customHeight="1" thickBot="1" x14ac:dyDescent="0.3">
      <c r="A14" s="189" t="s">
        <v>181</v>
      </c>
      <c r="B14" s="190"/>
      <c r="C14" s="190"/>
      <c r="D14" s="190"/>
      <c r="E14" s="190"/>
      <c r="F14" s="190"/>
      <c r="G14" s="190"/>
      <c r="H14" s="190"/>
      <c r="I14" s="191"/>
    </row>
    <row r="16" spans="1:9" x14ac:dyDescent="0.25">
      <c r="A16" t="s">
        <v>160</v>
      </c>
      <c r="C16" t="s">
        <v>29</v>
      </c>
    </row>
    <row r="17" spans="1:9" ht="15.75" thickBot="1" x14ac:dyDescent="0.3">
      <c r="A17" t="s">
        <v>30</v>
      </c>
      <c r="E17" t="s">
        <v>58</v>
      </c>
      <c r="G17" t="s">
        <v>57</v>
      </c>
      <c r="H17" t="s">
        <v>159</v>
      </c>
    </row>
    <row r="18" spans="1:9" ht="15" customHeight="1" x14ac:dyDescent="0.25">
      <c r="A18" s="174"/>
      <c r="B18" s="175"/>
      <c r="C18" s="176"/>
      <c r="D18" s="41"/>
      <c r="E18" s="174" t="s">
        <v>186</v>
      </c>
      <c r="F18" s="175"/>
      <c r="G18" s="175"/>
      <c r="H18" s="176"/>
      <c r="I18" s="41"/>
    </row>
    <row r="19" spans="1:9" x14ac:dyDescent="0.25">
      <c r="A19" s="177"/>
      <c r="B19" s="178"/>
      <c r="C19" s="179"/>
      <c r="D19" s="41"/>
      <c r="E19" s="177"/>
      <c r="F19" s="178"/>
      <c r="G19" s="178"/>
      <c r="H19" s="179"/>
      <c r="I19" s="41"/>
    </row>
    <row r="20" spans="1:9" x14ac:dyDescent="0.25">
      <c r="A20" s="177"/>
      <c r="B20" s="178"/>
      <c r="C20" s="179"/>
      <c r="D20" s="41"/>
      <c r="E20" s="177"/>
      <c r="F20" s="178"/>
      <c r="G20" s="178"/>
      <c r="H20" s="179"/>
      <c r="I20" s="41"/>
    </row>
    <row r="21" spans="1:9" ht="15.75" thickBot="1" x14ac:dyDescent="0.3">
      <c r="A21" s="180"/>
      <c r="B21" s="181"/>
      <c r="C21" s="182"/>
      <c r="D21" s="41"/>
      <c r="E21" s="180"/>
      <c r="F21" s="181"/>
      <c r="G21" s="181"/>
      <c r="H21" s="182"/>
      <c r="I21" s="41"/>
    </row>
  </sheetData>
  <mergeCells count="20">
    <mergeCell ref="C6:E6"/>
    <mergeCell ref="H6:I6"/>
    <mergeCell ref="H7:I7"/>
    <mergeCell ref="H8:I8"/>
    <mergeCell ref="A9:I9"/>
    <mergeCell ref="A18:C21"/>
    <mergeCell ref="E18:H21"/>
    <mergeCell ref="A10:I10"/>
    <mergeCell ref="A12:I12"/>
    <mergeCell ref="A14:I14"/>
    <mergeCell ref="A11:I11"/>
    <mergeCell ref="A13:I13"/>
    <mergeCell ref="C2:E2"/>
    <mergeCell ref="H2:I2"/>
    <mergeCell ref="C4:E4"/>
    <mergeCell ref="H4:I4"/>
    <mergeCell ref="C5:E5"/>
    <mergeCell ref="H5:I5"/>
    <mergeCell ref="C3:E3"/>
    <mergeCell ref="H3:I3"/>
  </mergeCells>
  <pageMargins left="0.7" right="0.7" top="0.75" bottom="0.75" header="0.3" footer="0.3"/>
  <pageSetup paperSize="9" orientation="landscape" r:id="rId1"/>
  <headerFooter>
    <oddHeader>&amp;LDignostic PAEC
"Bassin versant de la Bave du Mamoul et de la Cère aval" 
- OC-BMC1&amp;C&amp;"-,Gras"&amp;16&amp;UBilan des engagements&amp;R&amp;G</oddHeader>
  </headerFooter>
  <legacyDrawingHF r:id="rId2"/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 xr:uid="{00000000-0002-0000-0800-000000000000}">
          <x14:formula1>
            <xm:f>'SAISIE Auto'!$A$2:$A$5</xm:f>
          </x14:formula1>
          <xm:sqref>B3:B6</xm:sqref>
        </x14:dataValidation>
      </x14:dataValidations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5"/>
  <sheetViews>
    <sheetView zoomScale="145" zoomScaleNormal="145" workbookViewId="0">
      <selection activeCell="C11" sqref="C11"/>
    </sheetView>
  </sheetViews>
  <sheetFormatPr baseColWidth="10" defaultRowHeight="15" x14ac:dyDescent="0.25"/>
  <cols>
    <col min="1" max="1" width="13.140625" customWidth="1"/>
    <col min="2" max="2" width="31.85546875" customWidth="1"/>
    <col min="4" max="4" width="34.42578125" customWidth="1"/>
    <col min="7" max="7" width="20.7109375" customWidth="1"/>
  </cols>
  <sheetData>
    <row r="1" spans="1:7" ht="22.5" x14ac:dyDescent="0.25">
      <c r="A1" s="83" t="s">
        <v>24</v>
      </c>
      <c r="B1" s="83" t="s">
        <v>141</v>
      </c>
      <c r="C1" s="83" t="s">
        <v>142</v>
      </c>
      <c r="D1" s="83" t="s">
        <v>143</v>
      </c>
      <c r="E1" s="83" t="s">
        <v>144</v>
      </c>
      <c r="F1" s="83" t="s">
        <v>153</v>
      </c>
      <c r="G1" s="2"/>
    </row>
    <row r="2" spans="1:7" ht="42.75" customHeight="1" x14ac:dyDescent="0.25">
      <c r="A2" s="84" t="s">
        <v>172</v>
      </c>
      <c r="B2" s="84" t="s">
        <v>145</v>
      </c>
      <c r="C2" s="84" t="s">
        <v>169</v>
      </c>
      <c r="D2" s="84" t="s">
        <v>146</v>
      </c>
      <c r="E2" s="84" t="s">
        <v>147</v>
      </c>
      <c r="F2" s="84">
        <v>201</v>
      </c>
      <c r="G2" s="84" t="s">
        <v>154</v>
      </c>
    </row>
    <row r="3" spans="1:7" ht="22.5" x14ac:dyDescent="0.25">
      <c r="A3" s="84" t="s">
        <v>173</v>
      </c>
      <c r="B3" s="84" t="s">
        <v>145</v>
      </c>
      <c r="C3" s="84" t="s">
        <v>169</v>
      </c>
      <c r="D3" s="84" t="s">
        <v>148</v>
      </c>
      <c r="E3" s="84" t="s">
        <v>147</v>
      </c>
      <c r="F3" s="84">
        <v>800</v>
      </c>
      <c r="G3" s="84" t="s">
        <v>148</v>
      </c>
    </row>
    <row r="4" spans="1:7" ht="22.5" x14ac:dyDescent="0.25">
      <c r="A4" s="84" t="s">
        <v>171</v>
      </c>
      <c r="B4" s="84" t="s">
        <v>149</v>
      </c>
      <c r="C4" s="84" t="s">
        <v>170</v>
      </c>
      <c r="D4" s="84" t="s">
        <v>150</v>
      </c>
      <c r="E4" s="84" t="s">
        <v>151</v>
      </c>
      <c r="F4" s="84">
        <v>233</v>
      </c>
      <c r="G4" s="84" t="s">
        <v>150</v>
      </c>
    </row>
    <row r="5" spans="1:7" ht="22.5" x14ac:dyDescent="0.25">
      <c r="A5" s="84" t="s">
        <v>174</v>
      </c>
      <c r="B5" s="84" t="s">
        <v>149</v>
      </c>
      <c r="C5" s="84" t="s">
        <v>169</v>
      </c>
      <c r="D5" s="84" t="s">
        <v>152</v>
      </c>
      <c r="E5" s="84" t="s">
        <v>147</v>
      </c>
      <c r="F5" s="84">
        <v>358</v>
      </c>
      <c r="G5" s="84" t="s">
        <v>155</v>
      </c>
    </row>
  </sheetData>
  <phoneticPr fontId="7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10</vt:i4>
      </vt:variant>
    </vt:vector>
  </HeadingPairs>
  <TitlesOfParts>
    <vt:vector size="10" baseType="lpstr">
      <vt:lpstr>Structure</vt:lpstr>
      <vt:lpstr>SAU cheptel</vt:lpstr>
      <vt:lpstr>enjeux territoire</vt:lpstr>
      <vt:lpstr>Alimentation</vt:lpstr>
      <vt:lpstr>Ferti phyto</vt:lpstr>
      <vt:lpstr>Critères eligibilité</vt:lpstr>
      <vt:lpstr>Engagements prévisionnels</vt:lpstr>
      <vt:lpstr>Chargements</vt:lpstr>
      <vt:lpstr>Bilan des engagements</vt:lpstr>
      <vt:lpstr>SAISIE Auto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AMEM57</dc:creator>
  <cp:lastModifiedBy>Eric Albrecht</cp:lastModifiedBy>
  <cp:lastPrinted>2023-04-06T15:29:54Z</cp:lastPrinted>
  <dcterms:created xsi:type="dcterms:W3CDTF">2015-03-05T14:13:19Z</dcterms:created>
  <dcterms:modified xsi:type="dcterms:W3CDTF">2025-12-03T14:55:09Z</dcterms:modified>
</cp:coreProperties>
</file>